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2568\รายงานผลการเบิกจ่ายงบประมาณ 2568\"/>
    </mc:Choice>
  </mc:AlternateContent>
  <bookViews>
    <workbookView xWindow="240" yWindow="120" windowWidth="18060" windowHeight="7050" tabRatio="820" activeTab="6"/>
  </bookViews>
  <sheets>
    <sheet name="1.ประเภทงบประมาณ" sheetId="6" r:id="rId1"/>
    <sheet name="2.โครงการกิจกรรม" sheetId="7" r:id="rId2"/>
    <sheet name="40100" sheetId="1" r:id="rId3"/>
    <sheet name="40102" sheetId="2" r:id="rId4"/>
    <sheet name="40110" sheetId="3" r:id="rId5"/>
    <sheet name="40114" sheetId="4" r:id="rId6"/>
    <sheet name="40117" sheetId="5" r:id="rId7"/>
  </sheets>
  <definedNames>
    <definedName name="_xlnm.Print_Area" localSheetId="0">'1.ประเภทงบประมาณ'!$A$1:$R$104</definedName>
    <definedName name="_xlnm.Print_Area" localSheetId="1">'2.โครงการกิจกรรม'!$A$1:$Q$43</definedName>
    <definedName name="_xlnm.Print_Area" localSheetId="2">'40100'!$A$1:$P$21</definedName>
    <definedName name="_xlnm.Print_Area" localSheetId="3">'40102'!$A$1:$P$68</definedName>
    <definedName name="_xlnm.Print_Area" localSheetId="4">'40110'!$A$1:$P$70</definedName>
    <definedName name="_xlnm.Print_Area" localSheetId="5">'40114'!$A$1:$P$66</definedName>
    <definedName name="_xlnm.Print_Area" localSheetId="6">'40117'!$A$1:$P$72</definedName>
    <definedName name="_xlnm.Print_Titles" localSheetId="0">'1.ประเภทงบประมาณ'!$7:$7</definedName>
    <definedName name="_xlnm.Print_Titles" localSheetId="2">'40100'!$2:$4</definedName>
  </definedNames>
  <calcPr calcId="162913"/>
</workbook>
</file>

<file path=xl/calcChain.xml><?xml version="1.0" encoding="utf-8"?>
<calcChain xmlns="http://schemas.openxmlformats.org/spreadsheetml/2006/main">
  <c r="F98" i="6" l="1"/>
  <c r="G98" i="6"/>
  <c r="H98" i="6"/>
  <c r="I98" i="6"/>
  <c r="J98" i="6"/>
  <c r="K98" i="6"/>
  <c r="L98" i="6"/>
  <c r="M98" i="6"/>
  <c r="N98" i="6"/>
  <c r="O98" i="6"/>
  <c r="P98" i="6"/>
  <c r="F97" i="6"/>
  <c r="G97" i="6"/>
  <c r="H97" i="6"/>
  <c r="I97" i="6"/>
  <c r="J97" i="6"/>
  <c r="K97" i="6"/>
  <c r="L97" i="6"/>
  <c r="M97" i="6"/>
  <c r="N97" i="6"/>
  <c r="O97" i="6"/>
  <c r="P97" i="6"/>
  <c r="F95" i="6"/>
  <c r="G95" i="6"/>
  <c r="H95" i="6"/>
  <c r="I95" i="6"/>
  <c r="J95" i="6"/>
  <c r="K95" i="6"/>
  <c r="L95" i="6"/>
  <c r="M95" i="6"/>
  <c r="N95" i="6"/>
  <c r="O95" i="6"/>
  <c r="P95" i="6"/>
  <c r="F94" i="6"/>
  <c r="G94" i="6"/>
  <c r="H94" i="6"/>
  <c r="I94" i="6"/>
  <c r="J94" i="6"/>
  <c r="K94" i="6"/>
  <c r="L94" i="6"/>
  <c r="M94" i="6"/>
  <c r="N94" i="6"/>
  <c r="O94" i="6"/>
  <c r="P94" i="6"/>
  <c r="F93" i="6"/>
  <c r="G93" i="6"/>
  <c r="H93" i="6"/>
  <c r="I93" i="6"/>
  <c r="J93" i="6"/>
  <c r="K93" i="6"/>
  <c r="L93" i="6"/>
  <c r="M93" i="6"/>
  <c r="N93" i="6"/>
  <c r="O93" i="6"/>
  <c r="P93" i="6"/>
  <c r="F92" i="6"/>
  <c r="G92" i="6"/>
  <c r="H92" i="6"/>
  <c r="I92" i="6"/>
  <c r="J92" i="6"/>
  <c r="K92" i="6"/>
  <c r="L92" i="6"/>
  <c r="M92" i="6"/>
  <c r="N92" i="6"/>
  <c r="O92" i="6"/>
  <c r="P92" i="6"/>
  <c r="F90" i="6"/>
  <c r="G90" i="6"/>
  <c r="H90" i="6"/>
  <c r="I90" i="6"/>
  <c r="J90" i="6"/>
  <c r="K90" i="6"/>
  <c r="L90" i="6"/>
  <c r="M90" i="6"/>
  <c r="N90" i="6"/>
  <c r="O90" i="6"/>
  <c r="P90" i="6"/>
  <c r="F89" i="6"/>
  <c r="G89" i="6"/>
  <c r="H89" i="6"/>
  <c r="I89" i="6"/>
  <c r="J89" i="6"/>
  <c r="K89" i="6"/>
  <c r="L89" i="6"/>
  <c r="M89" i="6"/>
  <c r="N89" i="6"/>
  <c r="O89" i="6"/>
  <c r="P89" i="6"/>
  <c r="F88" i="6"/>
  <c r="G88" i="6"/>
  <c r="H88" i="6"/>
  <c r="I88" i="6"/>
  <c r="J88" i="6"/>
  <c r="K88" i="6"/>
  <c r="L88" i="6"/>
  <c r="M88" i="6"/>
  <c r="N88" i="6"/>
  <c r="O88" i="6"/>
  <c r="P88" i="6"/>
  <c r="F80" i="6"/>
  <c r="G80" i="6"/>
  <c r="H80" i="6"/>
  <c r="I80" i="6"/>
  <c r="J80" i="6"/>
  <c r="K80" i="6"/>
  <c r="L80" i="6"/>
  <c r="M80" i="6"/>
  <c r="N80" i="6"/>
  <c r="O80" i="6"/>
  <c r="P80" i="6"/>
  <c r="F79" i="6"/>
  <c r="G79" i="6"/>
  <c r="H79" i="6"/>
  <c r="I79" i="6"/>
  <c r="J79" i="6"/>
  <c r="K79" i="6"/>
  <c r="L79" i="6"/>
  <c r="M79" i="6"/>
  <c r="N79" i="6"/>
  <c r="O79" i="6"/>
  <c r="P79" i="6"/>
  <c r="F77" i="6"/>
  <c r="G77" i="6"/>
  <c r="H77" i="6"/>
  <c r="I77" i="6"/>
  <c r="J77" i="6"/>
  <c r="K77" i="6"/>
  <c r="L77" i="6"/>
  <c r="M77" i="6"/>
  <c r="N77" i="6"/>
  <c r="O77" i="6"/>
  <c r="P77" i="6"/>
  <c r="F76" i="6"/>
  <c r="G76" i="6"/>
  <c r="H76" i="6"/>
  <c r="I76" i="6"/>
  <c r="J76" i="6"/>
  <c r="K76" i="6"/>
  <c r="L76" i="6"/>
  <c r="M76" i="6"/>
  <c r="N76" i="6"/>
  <c r="O76" i="6"/>
  <c r="P76" i="6"/>
  <c r="F75" i="6"/>
  <c r="G75" i="6"/>
  <c r="H75" i="6"/>
  <c r="I75" i="6"/>
  <c r="J75" i="6"/>
  <c r="K75" i="6"/>
  <c r="L75" i="6"/>
  <c r="M75" i="6"/>
  <c r="N75" i="6"/>
  <c r="O75" i="6"/>
  <c r="P75" i="6"/>
  <c r="F74" i="6"/>
  <c r="G74" i="6"/>
  <c r="H74" i="6"/>
  <c r="I74" i="6"/>
  <c r="J74" i="6"/>
  <c r="K74" i="6"/>
  <c r="L74" i="6"/>
  <c r="M74" i="6"/>
  <c r="N74" i="6"/>
  <c r="O74" i="6"/>
  <c r="P74" i="6"/>
  <c r="E75" i="6"/>
  <c r="E76" i="6"/>
  <c r="E77" i="6"/>
  <c r="F70" i="6"/>
  <c r="G70" i="6"/>
  <c r="H70" i="6"/>
  <c r="I70" i="6"/>
  <c r="J70" i="6"/>
  <c r="K70" i="6"/>
  <c r="L70" i="6"/>
  <c r="M70" i="6"/>
  <c r="N70" i="6"/>
  <c r="O70" i="6"/>
  <c r="P70" i="6"/>
  <c r="F71" i="6"/>
  <c r="G71" i="6"/>
  <c r="H71" i="6"/>
  <c r="I71" i="6"/>
  <c r="J71" i="6"/>
  <c r="K71" i="6"/>
  <c r="L71" i="6"/>
  <c r="M71" i="6"/>
  <c r="N71" i="6"/>
  <c r="O71" i="6"/>
  <c r="P71" i="6"/>
  <c r="F72" i="6"/>
  <c r="G72" i="6"/>
  <c r="H72" i="6"/>
  <c r="I72" i="6"/>
  <c r="J72" i="6"/>
  <c r="K72" i="6"/>
  <c r="L72" i="6"/>
  <c r="M72" i="6"/>
  <c r="N72" i="6"/>
  <c r="O72" i="6"/>
  <c r="P72" i="6"/>
  <c r="F49" i="6"/>
  <c r="G49" i="6"/>
  <c r="H49" i="6"/>
  <c r="I49" i="6"/>
  <c r="J49" i="6"/>
  <c r="K49" i="6"/>
  <c r="L49" i="6"/>
  <c r="M49" i="6"/>
  <c r="N49" i="6"/>
  <c r="O49" i="6"/>
  <c r="P49" i="6"/>
  <c r="F47" i="6"/>
  <c r="G47" i="6"/>
  <c r="H47" i="6"/>
  <c r="I47" i="6"/>
  <c r="J47" i="6"/>
  <c r="K47" i="6"/>
  <c r="L47" i="6"/>
  <c r="M47" i="6"/>
  <c r="N47" i="6"/>
  <c r="O47" i="6"/>
  <c r="P47" i="6"/>
  <c r="F46" i="6"/>
  <c r="G46" i="6"/>
  <c r="H46" i="6"/>
  <c r="I46" i="6"/>
  <c r="J46" i="6"/>
  <c r="K46" i="6"/>
  <c r="L46" i="6"/>
  <c r="M46" i="6"/>
  <c r="N46" i="6"/>
  <c r="O46" i="6"/>
  <c r="P46" i="6"/>
  <c r="F41" i="6"/>
  <c r="G41" i="6"/>
  <c r="H41" i="6"/>
  <c r="I41" i="6"/>
  <c r="J41" i="6"/>
  <c r="K41" i="6"/>
  <c r="L41" i="6"/>
  <c r="M41" i="6"/>
  <c r="N41" i="6"/>
  <c r="O41" i="6"/>
  <c r="P41" i="6"/>
  <c r="F42" i="6"/>
  <c r="G42" i="6"/>
  <c r="H42" i="6"/>
  <c r="I42" i="6"/>
  <c r="J42" i="6"/>
  <c r="K42" i="6"/>
  <c r="L42" i="6"/>
  <c r="M42" i="6"/>
  <c r="N42" i="6"/>
  <c r="O42" i="6"/>
  <c r="P42" i="6"/>
  <c r="F43" i="6"/>
  <c r="G43" i="6"/>
  <c r="H43" i="6"/>
  <c r="I43" i="6"/>
  <c r="J43" i="6"/>
  <c r="K43" i="6"/>
  <c r="L43" i="6"/>
  <c r="M43" i="6"/>
  <c r="N43" i="6"/>
  <c r="O43" i="6"/>
  <c r="P43" i="6"/>
  <c r="F44" i="6"/>
  <c r="G44" i="6"/>
  <c r="H44" i="6"/>
  <c r="I44" i="6"/>
  <c r="J44" i="6"/>
  <c r="K44" i="6"/>
  <c r="L44" i="6"/>
  <c r="M44" i="6"/>
  <c r="N44" i="6"/>
  <c r="O44" i="6"/>
  <c r="P44" i="6"/>
  <c r="F37" i="6"/>
  <c r="G37" i="6"/>
  <c r="H37" i="6"/>
  <c r="I37" i="6"/>
  <c r="J37" i="6"/>
  <c r="K37" i="6"/>
  <c r="L37" i="6"/>
  <c r="M37" i="6"/>
  <c r="N37" i="6"/>
  <c r="O37" i="6"/>
  <c r="P37" i="6"/>
  <c r="F38" i="6"/>
  <c r="G38" i="6"/>
  <c r="H38" i="6"/>
  <c r="I38" i="6"/>
  <c r="J38" i="6"/>
  <c r="K38" i="6"/>
  <c r="L38" i="6"/>
  <c r="M38" i="6"/>
  <c r="N38" i="6"/>
  <c r="O38" i="6"/>
  <c r="P38" i="6"/>
  <c r="F39" i="6"/>
  <c r="G39" i="6"/>
  <c r="H39" i="6"/>
  <c r="I39" i="6"/>
  <c r="J39" i="6"/>
  <c r="K39" i="6"/>
  <c r="L39" i="6"/>
  <c r="M39" i="6"/>
  <c r="N39" i="6"/>
  <c r="O39" i="6"/>
  <c r="P39" i="6"/>
  <c r="F29" i="6"/>
  <c r="G29" i="6"/>
  <c r="H29" i="6"/>
  <c r="I29" i="6"/>
  <c r="J29" i="6"/>
  <c r="K29" i="6"/>
  <c r="L29" i="6"/>
  <c r="M29" i="6"/>
  <c r="N29" i="6"/>
  <c r="O29" i="6"/>
  <c r="P29" i="6"/>
  <c r="E29" i="6"/>
  <c r="F28" i="6"/>
  <c r="G28" i="6"/>
  <c r="H28" i="6"/>
  <c r="I28" i="6"/>
  <c r="J28" i="6"/>
  <c r="K28" i="6"/>
  <c r="L28" i="6"/>
  <c r="M28" i="6"/>
  <c r="N28" i="6"/>
  <c r="O28" i="6"/>
  <c r="P28" i="6"/>
  <c r="F26" i="6"/>
  <c r="G26" i="6"/>
  <c r="H26" i="6"/>
  <c r="I26" i="6"/>
  <c r="J26" i="6"/>
  <c r="K26" i="6"/>
  <c r="L26" i="6"/>
  <c r="M26" i="6"/>
  <c r="N26" i="6"/>
  <c r="O26" i="6"/>
  <c r="P26" i="6"/>
  <c r="F25" i="6"/>
  <c r="G25" i="6"/>
  <c r="H25" i="6"/>
  <c r="I25" i="6"/>
  <c r="J25" i="6"/>
  <c r="K25" i="6"/>
  <c r="L25" i="6"/>
  <c r="M25" i="6"/>
  <c r="N25" i="6"/>
  <c r="O25" i="6"/>
  <c r="P25" i="6"/>
  <c r="F24" i="6"/>
  <c r="G24" i="6"/>
  <c r="H24" i="6"/>
  <c r="I24" i="6"/>
  <c r="J24" i="6"/>
  <c r="K24" i="6"/>
  <c r="L24" i="6"/>
  <c r="M24" i="6"/>
  <c r="N24" i="6"/>
  <c r="O24" i="6"/>
  <c r="P24" i="6"/>
  <c r="F23" i="6"/>
  <c r="G23" i="6"/>
  <c r="H23" i="6"/>
  <c r="I23" i="6"/>
  <c r="J23" i="6"/>
  <c r="K23" i="6"/>
  <c r="L23" i="6"/>
  <c r="M23" i="6"/>
  <c r="N23" i="6"/>
  <c r="O23" i="6"/>
  <c r="P23" i="6"/>
  <c r="F19" i="6"/>
  <c r="G19" i="6"/>
  <c r="H19" i="6"/>
  <c r="I19" i="6"/>
  <c r="J19" i="6"/>
  <c r="K19" i="6"/>
  <c r="L19" i="6"/>
  <c r="M19" i="6"/>
  <c r="N19" i="6"/>
  <c r="O19" i="6"/>
  <c r="P19" i="6"/>
  <c r="F20" i="6"/>
  <c r="G20" i="6"/>
  <c r="H20" i="6"/>
  <c r="I20" i="6"/>
  <c r="J20" i="6"/>
  <c r="K20" i="6"/>
  <c r="L20" i="6"/>
  <c r="M20" i="6"/>
  <c r="N20" i="6"/>
  <c r="O20" i="6"/>
  <c r="P20" i="6"/>
  <c r="F21" i="6"/>
  <c r="G21" i="6"/>
  <c r="H21" i="6"/>
  <c r="I21" i="6"/>
  <c r="J21" i="6"/>
  <c r="K21" i="6"/>
  <c r="L21" i="6"/>
  <c r="M21" i="6"/>
  <c r="N21" i="6"/>
  <c r="O21" i="6"/>
  <c r="P21" i="6"/>
  <c r="E20" i="6"/>
  <c r="E21" i="6"/>
  <c r="F11" i="6"/>
  <c r="G11" i="6"/>
  <c r="H11" i="6"/>
  <c r="I11" i="6"/>
  <c r="J11" i="6"/>
  <c r="K11" i="6"/>
  <c r="L11" i="6"/>
  <c r="M11" i="6"/>
  <c r="N11" i="6"/>
  <c r="O11" i="6"/>
  <c r="P11" i="6"/>
  <c r="P12" i="6" s="1"/>
  <c r="E11" i="6"/>
  <c r="H35" i="7"/>
  <c r="I35" i="7"/>
  <c r="J35" i="7"/>
  <c r="K35" i="7"/>
  <c r="L35" i="7"/>
  <c r="M35" i="7"/>
  <c r="N35" i="7"/>
  <c r="O35" i="7"/>
  <c r="D35" i="7"/>
  <c r="E34" i="7"/>
  <c r="F34" i="7"/>
  <c r="G34" i="7"/>
  <c r="H34" i="7"/>
  <c r="I34" i="7"/>
  <c r="J34" i="7"/>
  <c r="K34" i="7"/>
  <c r="L34" i="7"/>
  <c r="M34" i="7"/>
  <c r="N34" i="7"/>
  <c r="O34" i="7"/>
  <c r="D34" i="7"/>
  <c r="H33" i="7"/>
  <c r="I33" i="7"/>
  <c r="J33" i="7"/>
  <c r="K33" i="7"/>
  <c r="L33" i="7"/>
  <c r="M33" i="7"/>
  <c r="N33" i="7"/>
  <c r="O33" i="7"/>
  <c r="D33" i="7"/>
  <c r="H28" i="7"/>
  <c r="I28" i="7"/>
  <c r="J28" i="7"/>
  <c r="K28" i="7"/>
  <c r="L28" i="7"/>
  <c r="M28" i="7"/>
  <c r="N28" i="7"/>
  <c r="O28" i="7"/>
  <c r="D28" i="7"/>
  <c r="E27" i="7"/>
  <c r="F27" i="7"/>
  <c r="G27" i="7"/>
  <c r="H27" i="7"/>
  <c r="I27" i="7"/>
  <c r="J27" i="7"/>
  <c r="K27" i="7"/>
  <c r="L27" i="7"/>
  <c r="M27" i="7"/>
  <c r="N27" i="7"/>
  <c r="O27" i="7"/>
  <c r="D27" i="7"/>
  <c r="G26" i="7"/>
  <c r="H26" i="7"/>
  <c r="I26" i="7"/>
  <c r="J26" i="7"/>
  <c r="K26" i="7"/>
  <c r="L26" i="7"/>
  <c r="M26" i="7"/>
  <c r="N26" i="7"/>
  <c r="O26" i="7"/>
  <c r="D26" i="7"/>
  <c r="H21" i="7"/>
  <c r="I21" i="7"/>
  <c r="J21" i="7"/>
  <c r="K21" i="7"/>
  <c r="L21" i="7"/>
  <c r="M21" i="7"/>
  <c r="N21" i="7"/>
  <c r="O21" i="7"/>
  <c r="D21" i="7"/>
  <c r="E20" i="7"/>
  <c r="F20" i="7"/>
  <c r="G20" i="7"/>
  <c r="H20" i="7"/>
  <c r="I20" i="7"/>
  <c r="J20" i="7"/>
  <c r="K20" i="7"/>
  <c r="L20" i="7"/>
  <c r="M20" i="7"/>
  <c r="N20" i="7"/>
  <c r="O20" i="7"/>
  <c r="D20" i="7"/>
  <c r="H19" i="7"/>
  <c r="I19" i="7"/>
  <c r="J19" i="7"/>
  <c r="K19" i="7"/>
  <c r="L19" i="7"/>
  <c r="M19" i="7"/>
  <c r="N19" i="7"/>
  <c r="O19" i="7"/>
  <c r="D19" i="7"/>
  <c r="H14" i="7"/>
  <c r="L14" i="7"/>
  <c r="E13" i="7"/>
  <c r="I13" i="7"/>
  <c r="M13" i="7"/>
  <c r="K12" i="7"/>
  <c r="O12" i="7"/>
  <c r="F7" i="7"/>
  <c r="G7" i="7"/>
  <c r="H7" i="7"/>
  <c r="I7" i="7"/>
  <c r="J7" i="7"/>
  <c r="K7" i="7"/>
  <c r="L7" i="7"/>
  <c r="M7" i="7"/>
  <c r="N7" i="7"/>
  <c r="O7" i="7"/>
  <c r="E7" i="7"/>
  <c r="P7" i="7"/>
  <c r="P57" i="3"/>
  <c r="P58" i="3"/>
  <c r="P59" i="3"/>
  <c r="P60" i="3"/>
  <c r="G63" i="3"/>
  <c r="H63" i="3"/>
  <c r="I63" i="3"/>
  <c r="J63" i="3"/>
  <c r="K63" i="3"/>
  <c r="L63" i="3"/>
  <c r="M63" i="3"/>
  <c r="N63" i="3"/>
  <c r="D62" i="3"/>
  <c r="E21" i="7" s="1"/>
  <c r="E62" i="3"/>
  <c r="F21" i="7" s="1"/>
  <c r="F62" i="3"/>
  <c r="G21" i="7" s="1"/>
  <c r="G62" i="3"/>
  <c r="H62" i="3"/>
  <c r="I62" i="3"/>
  <c r="J62" i="3"/>
  <c r="K62" i="3"/>
  <c r="L62" i="3"/>
  <c r="M62" i="3"/>
  <c r="N62" i="3"/>
  <c r="C62" i="3"/>
  <c r="O57" i="3"/>
  <c r="O58" i="3"/>
  <c r="O59" i="3"/>
  <c r="O60" i="3"/>
  <c r="O61" i="3"/>
  <c r="P61" i="3" s="1"/>
  <c r="O56" i="3"/>
  <c r="O29" i="3"/>
  <c r="P29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6" i="3"/>
  <c r="P36" i="3" s="1"/>
  <c r="O37" i="3"/>
  <c r="P37" i="3" s="1"/>
  <c r="O38" i="3"/>
  <c r="P38" i="3" s="1"/>
  <c r="O39" i="3"/>
  <c r="P39" i="3" s="1"/>
  <c r="O40" i="3"/>
  <c r="P40" i="3" s="1"/>
  <c r="O41" i="3"/>
  <c r="P41" i="3" s="1"/>
  <c r="O42" i="3"/>
  <c r="P42" i="3" s="1"/>
  <c r="O28" i="3"/>
  <c r="O22" i="3"/>
  <c r="D22" i="3"/>
  <c r="E22" i="3"/>
  <c r="F22" i="3"/>
  <c r="G22" i="3"/>
  <c r="H22" i="3"/>
  <c r="I22" i="3"/>
  <c r="J22" i="3"/>
  <c r="K22" i="3"/>
  <c r="L22" i="3"/>
  <c r="M22" i="3"/>
  <c r="N22" i="3"/>
  <c r="P21" i="3"/>
  <c r="O21" i="3"/>
  <c r="O13" i="3"/>
  <c r="P13" i="3" s="1"/>
  <c r="O14" i="3"/>
  <c r="P14" i="3" s="1"/>
  <c r="O12" i="3"/>
  <c r="P12" i="3" s="1"/>
  <c r="D15" i="3"/>
  <c r="E15" i="3"/>
  <c r="F19" i="7" s="1"/>
  <c r="F15" i="3"/>
  <c r="G19" i="7" s="1"/>
  <c r="G15" i="3"/>
  <c r="H15" i="3"/>
  <c r="I15" i="3"/>
  <c r="J15" i="3"/>
  <c r="K15" i="3"/>
  <c r="L15" i="3"/>
  <c r="M15" i="3"/>
  <c r="N15" i="3"/>
  <c r="O55" i="2"/>
  <c r="O56" i="2"/>
  <c r="O57" i="2"/>
  <c r="O58" i="2"/>
  <c r="O59" i="2"/>
  <c r="O60" i="2"/>
  <c r="D61" i="2"/>
  <c r="E14" i="7" s="1"/>
  <c r="E61" i="2"/>
  <c r="F14" i="7" s="1"/>
  <c r="F61" i="2"/>
  <c r="G14" i="7" s="1"/>
  <c r="G61" i="2"/>
  <c r="H61" i="2"/>
  <c r="I14" i="7" s="1"/>
  <c r="I61" i="2"/>
  <c r="J14" i="7" s="1"/>
  <c r="J61" i="2"/>
  <c r="K14" i="7" s="1"/>
  <c r="K61" i="2"/>
  <c r="L61" i="2"/>
  <c r="M14" i="7" s="1"/>
  <c r="M61" i="2"/>
  <c r="N14" i="7" s="1"/>
  <c r="N61" i="2"/>
  <c r="O14" i="7" s="1"/>
  <c r="C61" i="2"/>
  <c r="P55" i="2"/>
  <c r="O54" i="2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7" i="2"/>
  <c r="P37" i="2" s="1"/>
  <c r="O38" i="2"/>
  <c r="P38" i="2" s="1"/>
  <c r="O39" i="2"/>
  <c r="P39" i="2" s="1"/>
  <c r="O40" i="2"/>
  <c r="P40" i="2" s="1"/>
  <c r="O29" i="2"/>
  <c r="P29" i="2" s="1"/>
  <c r="P21" i="2"/>
  <c r="D23" i="2"/>
  <c r="E23" i="2"/>
  <c r="F13" i="7" s="1"/>
  <c r="F23" i="2"/>
  <c r="G13" i="7" s="1"/>
  <c r="G23" i="2"/>
  <c r="H13" i="7" s="1"/>
  <c r="H23" i="2"/>
  <c r="I23" i="2"/>
  <c r="J13" i="7" s="1"/>
  <c r="J23" i="2"/>
  <c r="K13" i="7" s="1"/>
  <c r="K23" i="2"/>
  <c r="L13" i="7" s="1"/>
  <c r="L23" i="2"/>
  <c r="M23" i="2"/>
  <c r="N13" i="7" s="1"/>
  <c r="N23" i="2"/>
  <c r="O13" i="7" s="1"/>
  <c r="C23" i="2"/>
  <c r="D13" i="7" s="1"/>
  <c r="O22" i="2"/>
  <c r="P22" i="2" s="1"/>
  <c r="O21" i="2"/>
  <c r="P12" i="2"/>
  <c r="O13" i="2"/>
  <c r="P13" i="2" s="1"/>
  <c r="O14" i="2"/>
  <c r="P14" i="2" s="1"/>
  <c r="O12" i="2"/>
  <c r="D15" i="2"/>
  <c r="E15" i="2"/>
  <c r="F15" i="2"/>
  <c r="G12" i="7" s="1"/>
  <c r="G15" i="2"/>
  <c r="H12" i="7" s="1"/>
  <c r="H15" i="2"/>
  <c r="I12" i="7" s="1"/>
  <c r="I15" i="2"/>
  <c r="I62" i="2" s="1"/>
  <c r="J15" i="2"/>
  <c r="K15" i="2"/>
  <c r="L12" i="7" s="1"/>
  <c r="L15" i="2"/>
  <c r="M12" i="7" s="1"/>
  <c r="M15" i="2"/>
  <c r="N12" i="7" s="1"/>
  <c r="N15" i="2"/>
  <c r="C15" i="2"/>
  <c r="D12" i="7" s="1"/>
  <c r="P14" i="1"/>
  <c r="P13" i="1"/>
  <c r="P12" i="1"/>
  <c r="O13" i="1"/>
  <c r="O14" i="1"/>
  <c r="O12" i="1"/>
  <c r="D14" i="1"/>
  <c r="E14" i="1"/>
  <c r="F14" i="1"/>
  <c r="G14" i="1"/>
  <c r="H14" i="1"/>
  <c r="I14" i="1"/>
  <c r="J14" i="1"/>
  <c r="K14" i="1"/>
  <c r="L14" i="1"/>
  <c r="M14" i="1"/>
  <c r="N14" i="1"/>
  <c r="C14" i="1"/>
  <c r="D13" i="1"/>
  <c r="E13" i="1"/>
  <c r="F13" i="1"/>
  <c r="G13" i="1"/>
  <c r="H13" i="1"/>
  <c r="I13" i="1"/>
  <c r="J13" i="1"/>
  <c r="K13" i="1"/>
  <c r="L13" i="1"/>
  <c r="M13" i="1"/>
  <c r="N13" i="1"/>
  <c r="C13" i="1"/>
  <c r="O58" i="4"/>
  <c r="O57" i="4"/>
  <c r="P57" i="4" s="1"/>
  <c r="O43" i="4"/>
  <c r="O42" i="4"/>
  <c r="O37" i="4"/>
  <c r="G60" i="4"/>
  <c r="H60" i="4"/>
  <c r="I60" i="4"/>
  <c r="J60" i="4"/>
  <c r="K60" i="4"/>
  <c r="L60" i="4"/>
  <c r="M60" i="4"/>
  <c r="N60" i="4"/>
  <c r="C60" i="4"/>
  <c r="D59" i="4"/>
  <c r="E59" i="4"/>
  <c r="F28" i="7" s="1"/>
  <c r="F59" i="4"/>
  <c r="G28" i="7" s="1"/>
  <c r="G59" i="4"/>
  <c r="H59" i="4"/>
  <c r="I59" i="4"/>
  <c r="J59" i="4"/>
  <c r="K59" i="4"/>
  <c r="L59" i="4"/>
  <c r="M59" i="4"/>
  <c r="N59" i="4"/>
  <c r="C59" i="4"/>
  <c r="O30" i="4"/>
  <c r="O31" i="4"/>
  <c r="O32" i="4"/>
  <c r="O33" i="4"/>
  <c r="O34" i="4"/>
  <c r="O35" i="4"/>
  <c r="O36" i="4"/>
  <c r="O38" i="4"/>
  <c r="O39" i="4"/>
  <c r="O40" i="4"/>
  <c r="O41" i="4"/>
  <c r="O29" i="4"/>
  <c r="D23" i="4"/>
  <c r="E23" i="4"/>
  <c r="F23" i="4"/>
  <c r="G23" i="4"/>
  <c r="H23" i="4"/>
  <c r="I23" i="4"/>
  <c r="J23" i="4"/>
  <c r="K23" i="4"/>
  <c r="L23" i="4"/>
  <c r="M23" i="4"/>
  <c r="N23" i="4"/>
  <c r="C23" i="4"/>
  <c r="O22" i="4"/>
  <c r="O21" i="4"/>
  <c r="D15" i="4"/>
  <c r="E15" i="4"/>
  <c r="F26" i="7" s="1"/>
  <c r="F15" i="4"/>
  <c r="G15" i="4"/>
  <c r="H15" i="4"/>
  <c r="I15" i="4"/>
  <c r="J15" i="4"/>
  <c r="K15" i="4"/>
  <c r="L15" i="4"/>
  <c r="M15" i="4"/>
  <c r="N15" i="4"/>
  <c r="C15" i="4"/>
  <c r="O13" i="4"/>
  <c r="O14" i="4"/>
  <c r="O12" i="4"/>
  <c r="D63" i="5"/>
  <c r="E63" i="5"/>
  <c r="F63" i="5"/>
  <c r="G35" i="7" s="1"/>
  <c r="G63" i="5"/>
  <c r="G64" i="5" s="1"/>
  <c r="H63" i="5"/>
  <c r="I63" i="5"/>
  <c r="I64" i="5" s="1"/>
  <c r="J63" i="5"/>
  <c r="K63" i="5"/>
  <c r="K64" i="5" s="1"/>
  <c r="L63" i="5"/>
  <c r="M63" i="5"/>
  <c r="M64" i="5" s="1"/>
  <c r="N63" i="5"/>
  <c r="H64" i="5"/>
  <c r="J64" i="5"/>
  <c r="L64" i="5"/>
  <c r="N64" i="5"/>
  <c r="D23" i="5"/>
  <c r="O23" i="5" s="1"/>
  <c r="E23" i="5"/>
  <c r="F23" i="5"/>
  <c r="G23" i="5"/>
  <c r="H23" i="5"/>
  <c r="I23" i="5"/>
  <c r="J23" i="5"/>
  <c r="K23" i="5"/>
  <c r="L23" i="5"/>
  <c r="M23" i="5"/>
  <c r="N23" i="5"/>
  <c r="D15" i="5"/>
  <c r="E33" i="7" s="1"/>
  <c r="E15" i="5"/>
  <c r="F33" i="7" s="1"/>
  <c r="F15" i="5"/>
  <c r="G33" i="7" s="1"/>
  <c r="G15" i="5"/>
  <c r="H15" i="5"/>
  <c r="I15" i="5"/>
  <c r="J15" i="5"/>
  <c r="K15" i="5"/>
  <c r="L15" i="5"/>
  <c r="M15" i="5"/>
  <c r="N15" i="5"/>
  <c r="C15" i="5"/>
  <c r="O58" i="5"/>
  <c r="O59" i="5"/>
  <c r="O60" i="5"/>
  <c r="O61" i="5"/>
  <c r="O62" i="5"/>
  <c r="O57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22" i="5"/>
  <c r="O21" i="5"/>
  <c r="O13" i="5"/>
  <c r="O14" i="5"/>
  <c r="O12" i="5"/>
  <c r="F64" i="5" l="1"/>
  <c r="F60" i="4"/>
  <c r="G29" i="7"/>
  <c r="F63" i="3"/>
  <c r="P34" i="7"/>
  <c r="P27" i="7"/>
  <c r="P20" i="7"/>
  <c r="O23" i="2"/>
  <c r="P23" i="2" s="1"/>
  <c r="L62" i="2"/>
  <c r="C62" i="2"/>
  <c r="K62" i="2"/>
  <c r="K65" i="5" s="1"/>
  <c r="G62" i="2"/>
  <c r="J12" i="7"/>
  <c r="H62" i="2"/>
  <c r="M62" i="2"/>
  <c r="E62" i="2"/>
  <c r="N62" i="2"/>
  <c r="J62" i="2"/>
  <c r="F62" i="2"/>
  <c r="O15" i="5"/>
  <c r="E64" i="5"/>
  <c r="O15" i="3"/>
  <c r="P15" i="3" s="1"/>
  <c r="O15" i="4"/>
  <c r="O15" i="2"/>
  <c r="P15" i="2" s="1"/>
  <c r="F12" i="7"/>
  <c r="P21" i="7"/>
  <c r="E63" i="3"/>
  <c r="F35" i="7"/>
  <c r="O63" i="5"/>
  <c r="E60" i="4"/>
  <c r="O59" i="4"/>
  <c r="P18" i="6"/>
  <c r="F18" i="6"/>
  <c r="O62" i="3"/>
  <c r="P62" i="3" s="1"/>
  <c r="E35" i="7"/>
  <c r="E28" i="7"/>
  <c r="P28" i="7" s="1"/>
  <c r="P13" i="7"/>
  <c r="O61" i="2"/>
  <c r="P61" i="2" s="1"/>
  <c r="D14" i="7"/>
  <c r="P33" i="7"/>
  <c r="D64" i="5"/>
  <c r="D63" i="3"/>
  <c r="E19" i="7"/>
  <c r="P19" i="7" s="1"/>
  <c r="E26" i="7"/>
  <c r="P26" i="7" s="1"/>
  <c r="D60" i="4"/>
  <c r="D62" i="2"/>
  <c r="E12" i="7"/>
  <c r="P22" i="3"/>
  <c r="N65" i="5"/>
  <c r="J65" i="5"/>
  <c r="L65" i="5"/>
  <c r="H65" i="5"/>
  <c r="M65" i="5"/>
  <c r="I65" i="5"/>
  <c r="G65" i="5"/>
  <c r="O23" i="4"/>
  <c r="F96" i="6"/>
  <c r="G96" i="6"/>
  <c r="H96" i="6"/>
  <c r="I96" i="6"/>
  <c r="J96" i="6"/>
  <c r="K96" i="6"/>
  <c r="L96" i="6"/>
  <c r="M96" i="6"/>
  <c r="N96" i="6"/>
  <c r="O96" i="6"/>
  <c r="P96" i="6"/>
  <c r="E98" i="6"/>
  <c r="Q98" i="6" s="1"/>
  <c r="R98" i="6" s="1"/>
  <c r="E97" i="6"/>
  <c r="E95" i="6"/>
  <c r="E94" i="6"/>
  <c r="E93" i="6"/>
  <c r="E92" i="6"/>
  <c r="E89" i="6"/>
  <c r="E90" i="6"/>
  <c r="E88" i="6"/>
  <c r="F78" i="6"/>
  <c r="G78" i="6"/>
  <c r="H78" i="6"/>
  <c r="I78" i="6"/>
  <c r="J78" i="6"/>
  <c r="K78" i="6"/>
  <c r="L78" i="6"/>
  <c r="M78" i="6"/>
  <c r="N78" i="6"/>
  <c r="O78" i="6"/>
  <c r="P78" i="6"/>
  <c r="E80" i="6"/>
  <c r="Q80" i="6" s="1"/>
  <c r="R80" i="6" s="1"/>
  <c r="E79" i="6"/>
  <c r="E74" i="6"/>
  <c r="E71" i="6"/>
  <c r="E72" i="6"/>
  <c r="E70" i="6"/>
  <c r="E49" i="6"/>
  <c r="E47" i="6"/>
  <c r="E46" i="6"/>
  <c r="E44" i="6"/>
  <c r="E43" i="6"/>
  <c r="E42" i="6"/>
  <c r="E41" i="6"/>
  <c r="E38" i="6"/>
  <c r="E39" i="6"/>
  <c r="E37" i="6"/>
  <c r="F27" i="6"/>
  <c r="G27" i="6"/>
  <c r="H27" i="6"/>
  <c r="I27" i="6"/>
  <c r="J27" i="6"/>
  <c r="K27" i="6"/>
  <c r="L27" i="6"/>
  <c r="M27" i="6"/>
  <c r="N27" i="6"/>
  <c r="O27" i="6"/>
  <c r="P27" i="6"/>
  <c r="Q29" i="6"/>
  <c r="R29" i="6" s="1"/>
  <c r="E28" i="6"/>
  <c r="Q28" i="6" s="1"/>
  <c r="E26" i="6"/>
  <c r="Q26" i="6" s="1"/>
  <c r="E25" i="6"/>
  <c r="Q25" i="6" s="1"/>
  <c r="E24" i="6"/>
  <c r="Q24" i="6" s="1"/>
  <c r="E23" i="6"/>
  <c r="Q23" i="6" s="1"/>
  <c r="Q20" i="6"/>
  <c r="Q21" i="6"/>
  <c r="E19" i="6"/>
  <c r="Q19" i="6" s="1"/>
  <c r="F65" i="5" l="1"/>
  <c r="Q18" i="6"/>
  <c r="P63" i="3"/>
  <c r="E65" i="5"/>
  <c r="P35" i="7"/>
  <c r="O60" i="4"/>
  <c r="O63" i="3"/>
  <c r="P62" i="2"/>
  <c r="O62" i="2"/>
  <c r="P14" i="7"/>
  <c r="D15" i="7"/>
  <c r="D65" i="5"/>
  <c r="E15" i="7"/>
  <c r="P12" i="7"/>
  <c r="E96" i="6"/>
  <c r="E78" i="6"/>
  <c r="Q27" i="6"/>
  <c r="E27" i="6"/>
  <c r="E40" i="6"/>
  <c r="P31" i="5"/>
  <c r="D7" i="7" l="1"/>
  <c r="C35" i="7"/>
  <c r="Q35" i="7" s="1"/>
  <c r="C34" i="7"/>
  <c r="Q34" i="7" s="1"/>
  <c r="C33" i="7"/>
  <c r="Q33" i="7" s="1"/>
  <c r="C28" i="7"/>
  <c r="Q28" i="7" s="1"/>
  <c r="C27" i="7"/>
  <c r="Q27" i="7" s="1"/>
  <c r="C26" i="7"/>
  <c r="Q26" i="7" s="1"/>
  <c r="C21" i="7"/>
  <c r="Q21" i="7" s="1"/>
  <c r="C20" i="7"/>
  <c r="Q20" i="7" s="1"/>
  <c r="C19" i="7"/>
  <c r="Q19" i="7" s="1"/>
  <c r="C14" i="7"/>
  <c r="Q14" i="7" s="1"/>
  <c r="C13" i="7"/>
  <c r="Q13" i="7" s="1"/>
  <c r="C12" i="7"/>
  <c r="Q12" i="7" s="1"/>
  <c r="C7" i="7"/>
  <c r="O36" i="7"/>
  <c r="N36" i="7"/>
  <c r="M36" i="7"/>
  <c r="L36" i="7"/>
  <c r="K36" i="7"/>
  <c r="J36" i="7"/>
  <c r="I36" i="7"/>
  <c r="H36" i="7"/>
  <c r="G36" i="7"/>
  <c r="F36" i="7"/>
  <c r="E36" i="7"/>
  <c r="O29" i="7"/>
  <c r="N29" i="7"/>
  <c r="M29" i="7"/>
  <c r="L29" i="7"/>
  <c r="K29" i="7"/>
  <c r="J29" i="7"/>
  <c r="I29" i="7"/>
  <c r="H29" i="7"/>
  <c r="F29" i="7"/>
  <c r="E29" i="7"/>
  <c r="O22" i="7"/>
  <c r="N22" i="7"/>
  <c r="M22" i="7"/>
  <c r="L22" i="7"/>
  <c r="K22" i="7"/>
  <c r="J22" i="7"/>
  <c r="I22" i="7"/>
  <c r="H22" i="7"/>
  <c r="G22" i="7"/>
  <c r="F22" i="7"/>
  <c r="E22" i="7"/>
  <c r="O15" i="7"/>
  <c r="N15" i="7"/>
  <c r="M15" i="7"/>
  <c r="L15" i="7"/>
  <c r="K15" i="7"/>
  <c r="J15" i="7"/>
  <c r="I15" i="7"/>
  <c r="H15" i="7"/>
  <c r="G15" i="7"/>
  <c r="F15" i="7"/>
  <c r="O8" i="7"/>
  <c r="N8" i="7"/>
  <c r="M8" i="7"/>
  <c r="L8" i="7"/>
  <c r="K8" i="7"/>
  <c r="J8" i="7"/>
  <c r="I8" i="7"/>
  <c r="H8" i="7"/>
  <c r="G8" i="7"/>
  <c r="F8" i="7"/>
  <c r="E8" i="7"/>
  <c r="D8" i="7"/>
  <c r="Q97" i="6"/>
  <c r="D96" i="6"/>
  <c r="Q95" i="6"/>
  <c r="R95" i="6" s="1"/>
  <c r="Q94" i="6"/>
  <c r="R94" i="6" s="1"/>
  <c r="Q93" i="6"/>
  <c r="R93" i="6" s="1"/>
  <c r="Q92" i="6"/>
  <c r="R92" i="6" s="1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Q90" i="6"/>
  <c r="R90" i="6" s="1"/>
  <c r="Q89" i="6"/>
  <c r="R89" i="6" s="1"/>
  <c r="Q88" i="6"/>
  <c r="R88" i="6" s="1"/>
  <c r="P87" i="6"/>
  <c r="P99" i="6" s="1"/>
  <c r="O87" i="6"/>
  <c r="N87" i="6"/>
  <c r="N99" i="6" s="1"/>
  <c r="M87" i="6"/>
  <c r="M99" i="6" s="1"/>
  <c r="L87" i="6"/>
  <c r="L99" i="6" s="1"/>
  <c r="K87" i="6"/>
  <c r="K99" i="6" s="1"/>
  <c r="J87" i="6"/>
  <c r="J99" i="6" s="1"/>
  <c r="I87" i="6"/>
  <c r="I99" i="6" s="1"/>
  <c r="H87" i="6"/>
  <c r="H99" i="6" s="1"/>
  <c r="G87" i="6"/>
  <c r="G99" i="6" s="1"/>
  <c r="F87" i="6"/>
  <c r="F99" i="6" s="1"/>
  <c r="E87" i="6"/>
  <c r="D87" i="6"/>
  <c r="Q79" i="6"/>
  <c r="D78" i="6"/>
  <c r="Q77" i="6"/>
  <c r="R77" i="6" s="1"/>
  <c r="Q76" i="6"/>
  <c r="R76" i="6" s="1"/>
  <c r="Q75" i="6"/>
  <c r="R75" i="6" s="1"/>
  <c r="Q74" i="6"/>
  <c r="R74" i="6" s="1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Q72" i="6"/>
  <c r="R72" i="6" s="1"/>
  <c r="Q71" i="6"/>
  <c r="R71" i="6" s="1"/>
  <c r="Q70" i="6"/>
  <c r="R70" i="6" s="1"/>
  <c r="P69" i="6"/>
  <c r="P81" i="6" s="1"/>
  <c r="O69" i="6"/>
  <c r="N69" i="6"/>
  <c r="N81" i="6" s="1"/>
  <c r="M69" i="6"/>
  <c r="L69" i="6"/>
  <c r="L81" i="6" s="1"/>
  <c r="K69" i="6"/>
  <c r="J69" i="6"/>
  <c r="J81" i="6" s="1"/>
  <c r="I69" i="6"/>
  <c r="H69" i="6"/>
  <c r="H81" i="6" s="1"/>
  <c r="G69" i="6"/>
  <c r="F69" i="6"/>
  <c r="E69" i="6"/>
  <c r="D69" i="6"/>
  <c r="Q49" i="6"/>
  <c r="R49" i="6" s="1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Q46" i="6"/>
  <c r="R46" i="6" s="1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Q44" i="6"/>
  <c r="R44" i="6" s="1"/>
  <c r="Q43" i="6"/>
  <c r="R43" i="6" s="1"/>
  <c r="Q42" i="6"/>
  <c r="R42" i="6" s="1"/>
  <c r="Q41" i="6"/>
  <c r="R41" i="6" s="1"/>
  <c r="P40" i="6"/>
  <c r="O40" i="6"/>
  <c r="N40" i="6"/>
  <c r="M40" i="6"/>
  <c r="L40" i="6"/>
  <c r="K40" i="6"/>
  <c r="J40" i="6"/>
  <c r="I40" i="6"/>
  <c r="H40" i="6"/>
  <c r="G40" i="6"/>
  <c r="F40" i="6"/>
  <c r="D40" i="6"/>
  <c r="Q39" i="6"/>
  <c r="R39" i="6" s="1"/>
  <c r="Q38" i="6"/>
  <c r="R38" i="6" s="1"/>
  <c r="Q37" i="6"/>
  <c r="R37" i="6" s="1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R28" i="6"/>
  <c r="D27" i="6"/>
  <c r="R27" i="6" s="1"/>
  <c r="R26" i="6"/>
  <c r="R25" i="6"/>
  <c r="R24" i="6"/>
  <c r="R23" i="6"/>
  <c r="P22" i="6"/>
  <c r="P30" i="6" s="1"/>
  <c r="O22" i="6"/>
  <c r="N22" i="6"/>
  <c r="M22" i="6"/>
  <c r="L22" i="6"/>
  <c r="K22" i="6"/>
  <c r="J22" i="6"/>
  <c r="I22" i="6"/>
  <c r="H22" i="6"/>
  <c r="G22" i="6"/>
  <c r="F22" i="6"/>
  <c r="F30" i="6" s="1"/>
  <c r="E22" i="6"/>
  <c r="D22" i="6"/>
  <c r="R21" i="6"/>
  <c r="R20" i="6"/>
  <c r="O18" i="6"/>
  <c r="N18" i="6"/>
  <c r="M18" i="6"/>
  <c r="L18" i="6"/>
  <c r="K18" i="6"/>
  <c r="J18" i="6"/>
  <c r="I18" i="6"/>
  <c r="H18" i="6"/>
  <c r="E18" i="6"/>
  <c r="D18" i="6"/>
  <c r="R18" i="6" s="1"/>
  <c r="O12" i="6"/>
  <c r="N12" i="6"/>
  <c r="M12" i="6"/>
  <c r="L12" i="6"/>
  <c r="K12" i="6"/>
  <c r="J12" i="6"/>
  <c r="I12" i="6"/>
  <c r="H12" i="6"/>
  <c r="G12" i="6"/>
  <c r="D12" i="6"/>
  <c r="P10" i="6"/>
  <c r="O10" i="6"/>
  <c r="N10" i="6"/>
  <c r="M10" i="6"/>
  <c r="L10" i="6"/>
  <c r="K10" i="6"/>
  <c r="J10" i="6"/>
  <c r="I10" i="6"/>
  <c r="H10" i="6"/>
  <c r="G10" i="6"/>
  <c r="D10" i="6"/>
  <c r="O99" i="6" l="1"/>
  <c r="D50" i="6"/>
  <c r="I30" i="6"/>
  <c r="M30" i="6"/>
  <c r="C8" i="7"/>
  <c r="Q7" i="7"/>
  <c r="J30" i="6"/>
  <c r="N30" i="6"/>
  <c r="F81" i="6"/>
  <c r="K30" i="6"/>
  <c r="O30" i="6"/>
  <c r="E30" i="6"/>
  <c r="H30" i="6"/>
  <c r="L30" i="6"/>
  <c r="H50" i="6"/>
  <c r="P50" i="6"/>
  <c r="L50" i="6"/>
  <c r="Q22" i="6"/>
  <c r="R22" i="6" s="1"/>
  <c r="P8" i="7"/>
  <c r="R97" i="6"/>
  <c r="Q96" i="6"/>
  <c r="R96" i="6" s="1"/>
  <c r="C29" i="7"/>
  <c r="R79" i="6"/>
  <c r="Q78" i="6"/>
  <c r="R78" i="6" s="1"/>
  <c r="C15" i="7"/>
  <c r="Q87" i="6"/>
  <c r="Q36" i="6"/>
  <c r="R36" i="6" s="1"/>
  <c r="I50" i="6"/>
  <c r="M50" i="6"/>
  <c r="E81" i="6"/>
  <c r="I81" i="6"/>
  <c r="M81" i="6"/>
  <c r="Q45" i="6"/>
  <c r="R45" i="6" s="1"/>
  <c r="G50" i="6"/>
  <c r="K50" i="6"/>
  <c r="O50" i="6"/>
  <c r="F50" i="6"/>
  <c r="J50" i="6"/>
  <c r="N50" i="6"/>
  <c r="Q69" i="6"/>
  <c r="R69" i="6" s="1"/>
  <c r="D30" i="6"/>
  <c r="G81" i="6"/>
  <c r="K81" i="6"/>
  <c r="O81" i="6"/>
  <c r="Q40" i="6"/>
  <c r="R40" i="6" s="1"/>
  <c r="Q48" i="6"/>
  <c r="R48" i="6" s="1"/>
  <c r="E99" i="6"/>
  <c r="C36" i="7"/>
  <c r="C22" i="7"/>
  <c r="E50" i="6"/>
  <c r="D81" i="6"/>
  <c r="D99" i="6"/>
  <c r="Q73" i="6"/>
  <c r="R73" i="6" s="1"/>
  <c r="Q91" i="6"/>
  <c r="Q8" i="7" l="1"/>
  <c r="R87" i="6"/>
  <c r="Q99" i="6"/>
  <c r="Q50" i="6"/>
  <c r="R50" i="6"/>
  <c r="Q81" i="6"/>
  <c r="R91" i="6"/>
  <c r="R81" i="6"/>
  <c r="R99" i="6" l="1"/>
  <c r="P56" i="3"/>
  <c r="P28" i="3"/>
  <c r="B14" i="1"/>
  <c r="B13" i="1"/>
  <c r="C63" i="5"/>
  <c r="P30" i="5"/>
  <c r="P32" i="5"/>
  <c r="P33" i="5"/>
  <c r="P34" i="5"/>
  <c r="P35" i="5"/>
  <c r="P36" i="5"/>
  <c r="P37" i="5"/>
  <c r="P38" i="5"/>
  <c r="P39" i="5"/>
  <c r="P40" i="5"/>
  <c r="P41" i="5"/>
  <c r="P42" i="5"/>
  <c r="P43" i="5"/>
  <c r="P57" i="5"/>
  <c r="P58" i="5"/>
  <c r="P59" i="5"/>
  <c r="P60" i="5"/>
  <c r="P61" i="5"/>
  <c r="P62" i="5"/>
  <c r="P22" i="5"/>
  <c r="P21" i="5"/>
  <c r="C23" i="5"/>
  <c r="P13" i="5"/>
  <c r="P14" i="5"/>
  <c r="P12" i="5"/>
  <c r="P33" i="4"/>
  <c r="P35" i="4"/>
  <c r="P39" i="4"/>
  <c r="P41" i="4"/>
  <c r="P43" i="4"/>
  <c r="P58" i="4"/>
  <c r="P30" i="4"/>
  <c r="P31" i="4"/>
  <c r="P32" i="4"/>
  <c r="P34" i="4"/>
  <c r="P36" i="4"/>
  <c r="P37" i="4"/>
  <c r="P38" i="4"/>
  <c r="P40" i="4"/>
  <c r="P42" i="4"/>
  <c r="P29" i="4"/>
  <c r="P14" i="4"/>
  <c r="P13" i="4"/>
  <c r="P12" i="4"/>
  <c r="P22" i="4"/>
  <c r="P21" i="4"/>
  <c r="C22" i="3"/>
  <c r="C15" i="3"/>
  <c r="P54" i="2"/>
  <c r="P56" i="2"/>
  <c r="P57" i="2"/>
  <c r="P58" i="2"/>
  <c r="P59" i="2"/>
  <c r="P60" i="2"/>
  <c r="P23" i="5" l="1"/>
  <c r="G18" i="6"/>
  <c r="G30" i="6" s="1"/>
  <c r="F10" i="6"/>
  <c r="F12" i="6"/>
  <c r="Q11" i="6"/>
  <c r="E12" i="6"/>
  <c r="E10" i="6"/>
  <c r="Q10" i="6" s="1"/>
  <c r="R10" i="6" s="1"/>
  <c r="P15" i="5"/>
  <c r="C64" i="5"/>
  <c r="O64" i="5" s="1"/>
  <c r="D29" i="7"/>
  <c r="P29" i="7" s="1"/>
  <c r="Q29" i="7" s="1"/>
  <c r="P15" i="7"/>
  <c r="Q15" i="7" s="1"/>
  <c r="P29" i="5"/>
  <c r="P63" i="5" s="1"/>
  <c r="P23" i="4"/>
  <c r="P59" i="4"/>
  <c r="P15" i="4"/>
  <c r="P60" i="4" l="1"/>
  <c r="Q30" i="6"/>
  <c r="R19" i="6"/>
  <c r="Q12" i="6"/>
  <c r="R11" i="6"/>
  <c r="R12" i="6" s="1"/>
  <c r="P64" i="5"/>
  <c r="C63" i="3"/>
  <c r="C65" i="5" s="1"/>
  <c r="O65" i="5" s="1"/>
  <c r="D36" i="7"/>
  <c r="P36" i="7" s="1"/>
  <c r="Q36" i="7" s="1"/>
  <c r="R30" i="6" l="1"/>
  <c r="P65" i="5"/>
  <c r="D22" i="7"/>
  <c r="P22" i="7" s="1"/>
  <c r="Q22" i="7" s="1"/>
</calcChain>
</file>

<file path=xl/sharedStrings.xml><?xml version="1.0" encoding="utf-8"?>
<sst xmlns="http://schemas.openxmlformats.org/spreadsheetml/2006/main" count="768" uniqueCount="121">
  <si>
    <t>มหาวิทยาลัยราชภัฏสวนสุนันทา</t>
  </si>
  <si>
    <t/>
  </si>
  <si>
    <t>กิจกรรมของหน่วยปฏิบัติการ</t>
  </si>
  <si>
    <t>หมวดรายจ่าย</t>
  </si>
  <si>
    <t>ค่าใช้สอย - บัญชีอื่นๆ</t>
  </si>
  <si>
    <t>รวมตามหน่วยงาน</t>
  </si>
  <si>
    <t>ค่าจ้างชั่วคราว</t>
  </si>
  <si>
    <t>ค่าเงินสมทบกองทุนสำรองเลี้ยงชีพพนักงานและเจ้าหน้าที่</t>
  </si>
  <si>
    <t>ค่าตอบแทนวิทยากร</t>
  </si>
  <si>
    <t>ค่าใช้สอย - ค่าใช้จ่ายด้านการฝึกอบรมภายในประเทศ</t>
  </si>
  <si>
    <t>ค่าตอบแทนเจ้าหน้าที่ปฏิบัติงานนอกเวลา</t>
  </si>
  <si>
    <t>ค่าตอบแทนคณะกรรมการ</t>
  </si>
  <si>
    <t>ค่าใช้สอย - รายจ่ายเกี่ยวเนื่องกับการปฏิบัติราชการ</t>
  </si>
  <si>
    <t>ค่าใช้สอย - ค่าประชาสัมพันธ์และค่าพิมพ์</t>
  </si>
  <si>
    <t>ค่าวัสดุสำนักงาน</t>
  </si>
  <si>
    <t>ค่าวัสดุอื่นๆ</t>
  </si>
  <si>
    <t>ค่าโทรศัพท์ (ค่าโทรศัพท์พื้นฐาน,โทรศัพท์เคลื่อนที่,บัตรโทรศัพท์)</t>
  </si>
  <si>
    <t>ค่าใช้จ่ายค่าบริการ InterNet</t>
  </si>
  <si>
    <t>ค่าสาธารณูปโภคอื่นๆ (ค่าเคเบิ้ลทีวี ค่าเช่าช่องสัญญาณดาวเทียม)</t>
  </si>
  <si>
    <t>ครุภัณฑ์การเกษตร</t>
  </si>
  <si>
    <t>ครุภัณฑ์โฆษณาและเผยแพร่</t>
  </si>
  <si>
    <t>ครุภัณฑ์งานบ้านงานครัว</t>
  </si>
  <si>
    <t>ครุภัณฑ์ไฟฟ้าและวิทยุ</t>
  </si>
  <si>
    <t>ครุภัณฑ์สำนักงาน</t>
  </si>
  <si>
    <t>ครุภัณฑ์คอมพิวเตอร์</t>
  </si>
  <si>
    <t>ที่ดินและสิ่งก่อสร้างจบในปี</t>
  </si>
  <si>
    <t>ค่าวัสดุเชื้อเพลิงและหล่อลื่น</t>
  </si>
  <si>
    <t>ค่าวัสดุคอมพิวเตอร์</t>
  </si>
  <si>
    <t>ค่าไปรษณีย์โทรเลข (รวมค่าธนาณัติ ค่าเช่าตู้ไปรษณีย์)</t>
  </si>
  <si>
    <t>ครุภัณฑ์ยานพาหนะและขนส่ง</t>
  </si>
  <si>
    <t>ค่าใช้จ่ายในโครงการจัดหารายได้</t>
  </si>
  <si>
    <t>ค่าวัสดุไฟฟ้า</t>
  </si>
  <si>
    <t>รวมทั้งสิ้น</t>
  </si>
  <si>
    <t>งบประมาณ</t>
  </si>
  <si>
    <t>รายจ่าย</t>
  </si>
  <si>
    <t>รวมจ่าย</t>
  </si>
  <si>
    <t>คงเหลือ</t>
  </si>
  <si>
    <t>รวม</t>
  </si>
  <si>
    <t>ต.ค.67</t>
  </si>
  <si>
    <t xml:space="preserve">รวมรายการบุคลากรภาครัฐ </t>
  </si>
  <si>
    <t>รวมโครงการพัฒนาทุนมนุษย์</t>
  </si>
  <si>
    <t>รวมโครงการจัดหารายได้</t>
  </si>
  <si>
    <t>รวมฝ่ายธุรกิจ</t>
  </si>
  <si>
    <t xml:space="preserve"> โครงการจัดหารายได้</t>
  </si>
  <si>
    <t xml:space="preserve">รวมโครงการจัดหารายได้ </t>
  </si>
  <si>
    <t xml:space="preserve">รายงานผลการเบิกจ่ายงบประมาณ </t>
  </si>
  <si>
    <t>สำนักทรัพย์สินและรายได้ มหาวิทยาลัยราชภัฏสวนสุนันทา</t>
  </si>
  <si>
    <t>รวมโครงการพัฒนาสินค้าและบริการ</t>
  </si>
  <si>
    <t>รวมสำนักทรัพย์สินและรายได้</t>
  </si>
  <si>
    <t>หน่วยงาน : สำนักทรัพย์สินและรายได้</t>
  </si>
  <si>
    <r>
      <t xml:space="preserve">หน่วยงาน </t>
    </r>
    <r>
      <rPr>
        <sz val="16"/>
        <color rgb="FF000000"/>
        <rFont val="TH Niramit AS"/>
      </rPr>
      <t>: สำนักทรัพย์สินและรายได้</t>
    </r>
  </si>
  <si>
    <r>
      <t xml:space="preserve">ผลผลิต </t>
    </r>
    <r>
      <rPr>
        <sz val="16"/>
        <color rgb="FF000000"/>
        <rFont val="TH Niramit AS"/>
      </rPr>
      <t>: ผลงานการจัดหารายได้ทางธุรกิจ</t>
    </r>
  </si>
  <si>
    <r>
      <t xml:space="preserve">แหล่งเงิน </t>
    </r>
    <r>
      <rPr>
        <sz val="16"/>
        <color rgb="FF000000"/>
        <rFont val="TH Niramit AS"/>
      </rPr>
      <t>: เงินรายได้</t>
    </r>
  </si>
  <si>
    <r>
      <t xml:space="preserve">กองทุน </t>
    </r>
    <r>
      <rPr>
        <sz val="16"/>
        <color rgb="FF000000"/>
        <rFont val="TH Niramit AS"/>
      </rPr>
      <t>: กองทุนทั่วไป-โครงการจัดหารายได้</t>
    </r>
  </si>
  <si>
    <r>
      <t xml:space="preserve">กิจกรรมย่อย </t>
    </r>
    <r>
      <rPr>
        <sz val="16"/>
        <color rgb="FF000000"/>
        <rFont val="TH Niramit AS"/>
      </rPr>
      <t>: โครงการพัฒนาสินค้าและบริการ</t>
    </r>
  </si>
  <si>
    <r>
      <t xml:space="preserve">หน่วยงาน </t>
    </r>
    <r>
      <rPr>
        <sz val="16"/>
        <color rgb="FF000000"/>
        <rFont val="TH Niramit AS"/>
      </rPr>
      <t>: ฝ่ายธุรกิจโรงแรมวังสวนสุนันทา</t>
    </r>
  </si>
  <si>
    <r>
      <t xml:space="preserve">กิจกรรมย่อย </t>
    </r>
    <r>
      <rPr>
        <sz val="16"/>
        <color rgb="FF000000"/>
        <rFont val="TH Niramit AS"/>
      </rPr>
      <t xml:space="preserve">: รายการบุคลากรภาครัฐ </t>
    </r>
  </si>
  <si>
    <r>
      <t xml:space="preserve">หน่วยงาน </t>
    </r>
    <r>
      <rPr>
        <sz val="16"/>
        <color rgb="FF000000"/>
        <rFont val="TH Niramit AS"/>
      </rPr>
      <t>: ฝ่ายธุรกิจมัลติมิเดียเพื่อการศึกษา</t>
    </r>
  </si>
  <si>
    <r>
      <t>ผลผลิต</t>
    </r>
    <r>
      <rPr>
        <sz val="16"/>
        <color rgb="FF000000"/>
        <rFont val="TH Niramit AS"/>
      </rPr>
      <t xml:space="preserve"> : ผลงานการจัดหารายได้ทางธุรกิจ</t>
    </r>
  </si>
  <si>
    <r>
      <t>กิจกรรมย่อย</t>
    </r>
    <r>
      <rPr>
        <sz val="16"/>
        <color rgb="FF000000"/>
        <rFont val="TH Niramit AS"/>
      </rPr>
      <t xml:space="preserve"> : รายการบุคลากรภาครัฐ </t>
    </r>
  </si>
  <si>
    <r>
      <t xml:space="preserve">หน่วยงาน </t>
    </r>
    <r>
      <rPr>
        <sz val="16"/>
        <color rgb="FF000000"/>
        <rFont val="TH Niramit AS"/>
      </rPr>
      <t>: ฝ่ายธุรกิจผลิตอาหารและเครื่องดื่ม</t>
    </r>
  </si>
  <si>
    <r>
      <t>แหล่งเงิน</t>
    </r>
    <r>
      <rPr>
        <sz val="16"/>
        <color rgb="FF000000"/>
        <rFont val="TH Niramit AS"/>
      </rPr>
      <t xml:space="preserve"> : เงินรายได้</t>
    </r>
  </si>
  <si>
    <r>
      <t>กองทุน</t>
    </r>
    <r>
      <rPr>
        <sz val="16"/>
        <color rgb="FF000000"/>
        <rFont val="TH Niramit AS"/>
      </rPr>
      <t xml:space="preserve"> : กองทุนทั่วไป-โครงการจัดหารายได้</t>
    </r>
  </si>
  <si>
    <r>
      <t xml:space="preserve">หน่วยงาน </t>
    </r>
    <r>
      <rPr>
        <sz val="16"/>
        <color rgb="FF000000"/>
        <rFont val="TH Niramit AS"/>
      </rPr>
      <t>: ฝ่ายธุรกิจพื้นที่ให้เช่า</t>
    </r>
  </si>
  <si>
    <r>
      <t xml:space="preserve">กิจกรรมย่อย </t>
    </r>
    <r>
      <rPr>
        <sz val="16"/>
        <color rgb="FF000000"/>
        <rFont val="TH Niramit AS"/>
      </rPr>
      <t xml:space="preserve">: โครงการพัฒนาทุนมนุษย์ </t>
    </r>
  </si>
  <si>
    <r>
      <t xml:space="preserve">กิจกรรมย่อย </t>
    </r>
    <r>
      <rPr>
        <sz val="16"/>
        <rFont val="TH Niramit AS"/>
      </rPr>
      <t xml:space="preserve">: โครงการจัดหารายได้ </t>
    </r>
  </si>
  <si>
    <t>รวมฝ่ายธุรกิจโรงแรมวังสวนสุนันทา</t>
  </si>
  <si>
    <r>
      <t>กิจกรรมย่อย</t>
    </r>
    <r>
      <rPr>
        <sz val="16"/>
        <color rgb="FF000000"/>
        <rFont val="TH Niramit AS"/>
      </rPr>
      <t xml:space="preserve"> :โครงการพัฒนาทุนมนุษย์ </t>
    </r>
  </si>
  <si>
    <r>
      <t xml:space="preserve">กิจกรรมย่อย </t>
    </r>
    <r>
      <rPr>
        <sz val="16"/>
        <color rgb="FF000000"/>
        <rFont val="TH Niramit AS"/>
      </rPr>
      <t xml:space="preserve">:โครงการจัดหารายได้ </t>
    </r>
  </si>
  <si>
    <r>
      <t xml:space="preserve">กิจกรรมย่อย </t>
    </r>
    <r>
      <rPr>
        <sz val="16"/>
        <color rgb="FF000000"/>
        <rFont val="TH Niramit AS"/>
      </rPr>
      <t xml:space="preserve">: โครงการจัดหารายได้ </t>
    </r>
  </si>
  <si>
    <r>
      <rPr>
        <b/>
        <sz val="16"/>
        <rFont val="TH Niramit AS"/>
      </rPr>
      <t>กิจกรรมย่อย :</t>
    </r>
    <r>
      <rPr>
        <sz val="16"/>
        <rFont val="TH Niramit AS"/>
      </rPr>
      <t xml:space="preserve"> โครงการพัฒนาทุนมนุษย์ </t>
    </r>
  </si>
  <si>
    <r>
      <rPr>
        <b/>
        <sz val="16"/>
        <rFont val="TH Niramit AS"/>
      </rPr>
      <t>กิจกรรมย่อย</t>
    </r>
    <r>
      <rPr>
        <sz val="16"/>
        <rFont val="TH Niramit AS"/>
      </rPr>
      <t xml:space="preserve"> : โครงการจัดหารายได้ </t>
    </r>
  </si>
  <si>
    <t>รายงานสรุปประมาณการรายจ่ายตามแผนงาน</t>
  </si>
  <si>
    <r>
      <rPr>
        <b/>
        <sz val="14"/>
        <color rgb="FF000000"/>
        <rFont val="TH Niramit AS"/>
      </rPr>
      <t>หน่วยงาน :</t>
    </r>
    <r>
      <rPr>
        <sz val="14"/>
        <color rgb="FF000000"/>
        <rFont val="TH Niramit AS"/>
      </rPr>
      <t xml:space="preserve"> สำนักทรัพย์สินและรายได้</t>
    </r>
  </si>
  <si>
    <t>ประเภทงบประมาณ</t>
  </si>
  <si>
    <t>ผลการเบิกจ่าย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</si>
  <si>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</si>
  <si>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</si>
  <si>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</si>
  <si>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</si>
  <si>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</si>
  <si>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</si>
  <si>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</si>
  <si>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</si>
  <si>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</si>
  <si>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</si>
  <si>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</si>
  <si>
    <t>งบดำเนินงาน</t>
  </si>
  <si>
    <t>ค่าใช้สอย</t>
  </si>
  <si>
    <r>
      <rPr>
        <b/>
        <sz val="14"/>
        <color rgb="FF000000"/>
        <rFont val="TH Niramit AS"/>
      </rPr>
      <t>หน่วยงาน :</t>
    </r>
    <r>
      <rPr>
        <sz val="14"/>
        <color rgb="FF000000"/>
        <rFont val="TH Niramit AS"/>
      </rPr>
      <t xml:space="preserve"> ฝ่ายธุรกิจโรงแรมวังสวนสุนันทา</t>
    </r>
  </si>
  <si>
    <t>งบบุคลากร</t>
  </si>
  <si>
    <t>ค่าจ้างชั่วคราว(เงินเดือน)</t>
  </si>
  <si>
    <t>ค่าเงินสมทบกองทุนสำรองเลี้ยงชีพ</t>
  </si>
  <si>
    <t>ค่าประกันสังคม</t>
  </si>
  <si>
    <t>ค่าตอบแทน</t>
  </si>
  <si>
    <t>ค่าวัสดุ</t>
  </si>
  <si>
    <t>ค่าสาธารณูปโภค</t>
  </si>
  <si>
    <t>งบลงทุน</t>
  </si>
  <si>
    <t>หมวดครุภัณฑ์</t>
  </si>
  <si>
    <t>หมวดที่ดินและสิ่งก่อสร้าง</t>
  </si>
  <si>
    <r>
      <rPr>
        <b/>
        <sz val="14"/>
        <color rgb="FF000000"/>
        <rFont val="TH Niramit AS"/>
      </rPr>
      <t>หน่วยงาน :</t>
    </r>
    <r>
      <rPr>
        <sz val="14"/>
        <color rgb="FF000000"/>
        <rFont val="TH Niramit AS"/>
      </rPr>
      <t xml:space="preserve"> ฝ่ายธุรกิจมัลติมิเดียเพื่อการศึกษา</t>
    </r>
  </si>
  <si>
    <t>งบรายจ่ายอื่น</t>
  </si>
  <si>
    <t>รายจ่ายอื่น</t>
  </si>
  <si>
    <r>
      <rPr>
        <b/>
        <sz val="14"/>
        <color rgb="FF000000"/>
        <rFont val="TH Niramit AS"/>
      </rPr>
      <t>หน่วยงาน :</t>
    </r>
    <r>
      <rPr>
        <sz val="14"/>
        <color rgb="FF000000"/>
        <rFont val="TH Niramit AS"/>
      </rPr>
      <t xml:space="preserve"> ฝ่ายธุรกิจผลิตอาหารและเครื่องดื่ม</t>
    </r>
  </si>
  <si>
    <r>
      <rPr>
        <b/>
        <sz val="14"/>
        <color rgb="FF000000"/>
        <rFont val="TH Niramit AS"/>
      </rPr>
      <t>หน่วยงาน :</t>
    </r>
    <r>
      <rPr>
        <sz val="14"/>
        <color rgb="FF000000"/>
        <rFont val="TH Niramit AS"/>
      </rPr>
      <t xml:space="preserve"> ฝ่ายธุรกิจพื้นที่ให้เช่า</t>
    </r>
  </si>
  <si>
    <t>รายงานงบประมาณจำแนกตามแผนงานและกองทุน</t>
  </si>
  <si>
    <t xml:space="preserve">เงินงบประมาณ </t>
  </si>
  <si>
    <t>โครงการพัฒนาสินค้าและบริการ :</t>
  </si>
  <si>
    <t>หน่วยงาน : ฝ่ายธุรกิจโรงแรมวังสวนสุนันทา</t>
  </si>
  <si>
    <t xml:space="preserve">โครงการรายการบุคลากรภาครัฐ : </t>
  </si>
  <si>
    <t xml:space="preserve">โครงการพัฒนาทุนมนุษย์ : </t>
  </si>
  <si>
    <t xml:space="preserve">โครงการจัดหารายได้ : </t>
  </si>
  <si>
    <t>หน่วยงาน :  ฝ่ายธุรกิจมัลติมิเดียเพื่อการศึกษา</t>
  </si>
  <si>
    <t>รวมฝ่ายธุรกิจมัลติมิเดียเพื่อการศึกษา</t>
  </si>
  <si>
    <t>หน่วยงาน : ฝ่ายธุรกิจผลิตอาหารและเครื่องดื่ม</t>
  </si>
  <si>
    <t>โครงการพัฒนาทุนมนุษย์ :</t>
  </si>
  <si>
    <t>รวมฝ่ายธุรกิจผลิตอาหารและเครื่องดื่ม</t>
  </si>
  <si>
    <t>หน่วยงาน : ฝ่ายธุรกิจพื้นที่ให้เช่า</t>
  </si>
  <si>
    <t>รวมฝ่ายธุรกิจพื้นที่ให้เช่า</t>
  </si>
  <si>
    <t>ค่าเบี้ยประชุม</t>
  </si>
  <si>
    <t>ปีงบประมาณ : 2568 (ระหว่างเดือนตุลาคม 2567 - วันที่ 20 ธันวาคม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</si>
</sst>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#,##0.00;\-#,##0.00"/>
    <numFmt numFmtId="165" formatCode="_-* #,##0.00_-;\-* #,##0.0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H Niramit AS"/>
    </font>
    <font>
      <sz val="14"/>
      <name val="TH Niramit AS"/>
    </font>
    <font>
      <sz val="14"/>
      <color rgb="FF000000"/>
      <name val="TH Niramit AS"/>
    </font>
    <font>
      <b/>
      <sz val="16"/>
      <color rgb="FF000000"/>
      <name val="TH Niramit AS"/>
    </font>
    <font>
      <sz val="16"/>
      <name val="TH Niramit AS"/>
    </font>
    <font>
      <sz val="16"/>
      <color rgb="FF000000"/>
      <name val="TH Niramit AS"/>
    </font>
    <font>
      <b/>
      <sz val="16"/>
      <name val="TH Niramit AS"/>
    </font>
    <font>
      <b/>
      <sz val="14"/>
      <name val="TH Niramit AS"/>
    </font>
    <font>
      <sz val="11"/>
      <color theme="1"/>
      <name val="Tahoma"/>
      <family val="2"/>
      <charset val="222"/>
    </font>
    <font>
      <b/>
      <sz val="14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</cellStyleXfs>
  <cellXfs count="126">
    <xf numFmtId="0" fontId="0" fillId="0" borderId="0" xfId="0" applyFont="1" applyFill="1" applyBorder="1"/>
    <xf numFmtId="0" fontId="3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6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readingOrder="1"/>
    </xf>
    <xf numFmtId="0" fontId="7" fillId="0" borderId="0" xfId="0" applyNumberFormat="1" applyFont="1" applyFill="1" applyBorder="1" applyAlignment="1">
      <alignment vertical="top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8" fillId="0" borderId="2" xfId="0" applyFont="1" applyFill="1" applyBorder="1"/>
    <xf numFmtId="0" fontId="8" fillId="0" borderId="0" xfId="0" applyFont="1" applyFill="1" applyBorder="1"/>
    <xf numFmtId="0" fontId="6" fillId="0" borderId="0" xfId="0" applyNumberFormat="1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 readingOrder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top" readingOrder="1"/>
    </xf>
    <xf numFmtId="164" fontId="7" fillId="0" borderId="2" xfId="0" applyNumberFormat="1" applyFont="1" applyFill="1" applyBorder="1" applyAlignment="1">
      <alignment vertical="top" readingOrder="1"/>
    </xf>
    <xf numFmtId="0" fontId="5" fillId="0" borderId="2" xfId="0" applyNumberFormat="1" applyFont="1" applyFill="1" applyBorder="1" applyAlignment="1">
      <alignment vertical="top" readingOrder="1"/>
    </xf>
    <xf numFmtId="0" fontId="8" fillId="0" borderId="0" xfId="0" applyNumberFormat="1" applyFont="1" applyFill="1" applyBorder="1" applyAlignment="1">
      <alignment vertical="top"/>
    </xf>
    <xf numFmtId="164" fontId="5" fillId="0" borderId="0" xfId="0" applyNumberFormat="1" applyFont="1" applyFill="1" applyBorder="1" applyAlignment="1">
      <alignment vertical="top" readingOrder="1"/>
    </xf>
    <xf numFmtId="0" fontId="8" fillId="0" borderId="0" xfId="0" applyFont="1" applyFill="1" applyBorder="1" applyAlignment="1"/>
    <xf numFmtId="0" fontId="8" fillId="0" borderId="2" xfId="0" applyNumberFormat="1" applyFont="1" applyFill="1" applyBorder="1" applyAlignment="1">
      <alignment vertical="top"/>
    </xf>
    <xf numFmtId="164" fontId="5" fillId="0" borderId="2" xfId="0" applyNumberFormat="1" applyFont="1" applyFill="1" applyBorder="1" applyAlignment="1">
      <alignment vertical="top" readingOrder="1"/>
    </xf>
    <xf numFmtId="43" fontId="6" fillId="0" borderId="2" xfId="1" applyFont="1" applyFill="1" applyBorder="1" applyAlignment="1"/>
    <xf numFmtId="43" fontId="8" fillId="0" borderId="2" xfId="1" applyFont="1" applyFill="1" applyBorder="1" applyAlignment="1"/>
    <xf numFmtId="43" fontId="7" fillId="0" borderId="2" xfId="1" applyFont="1" applyFill="1" applyBorder="1" applyAlignment="1">
      <alignment vertical="top" readingOrder="1"/>
    </xf>
    <xf numFmtId="43" fontId="5" fillId="0" borderId="2" xfId="1" applyFont="1" applyFill="1" applyBorder="1" applyAlignment="1">
      <alignment vertical="top" readingOrder="1"/>
    </xf>
    <xf numFmtId="43" fontId="5" fillId="0" borderId="2" xfId="1" applyFont="1" applyFill="1" applyBorder="1" applyAlignment="1">
      <alignment vertical="top" wrapText="1" readingOrder="1"/>
    </xf>
    <xf numFmtId="43" fontId="6" fillId="0" borderId="2" xfId="1" applyFont="1" applyFill="1" applyBorder="1"/>
    <xf numFmtId="43" fontId="8" fillId="0" borderId="2" xfId="1" applyFont="1" applyFill="1" applyBorder="1"/>
    <xf numFmtId="43" fontId="8" fillId="0" borderId="2" xfId="0" applyNumberFormat="1" applyFont="1" applyFill="1" applyBorder="1"/>
    <xf numFmtId="0" fontId="4" fillId="0" borderId="0" xfId="0" applyNumberFormat="1" applyFont="1" applyFill="1" applyBorder="1" applyAlignment="1">
      <alignment vertical="top" readingOrder="1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right" vertical="top" wrapText="1" readingOrder="1"/>
    </xf>
    <xf numFmtId="17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top" wrapText="1" readingOrder="1"/>
    </xf>
    <xf numFmtId="0" fontId="9" fillId="2" borderId="2" xfId="0" applyFont="1" applyFill="1" applyBorder="1" applyAlignment="1">
      <alignment horizontal="left"/>
    </xf>
    <xf numFmtId="165" fontId="9" fillId="2" borderId="2" xfId="2" applyFont="1" applyFill="1" applyBorder="1"/>
    <xf numFmtId="0" fontId="3" fillId="0" borderId="5" xfId="0" applyFont="1" applyFill="1" applyBorder="1"/>
    <xf numFmtId="0" fontId="4" fillId="0" borderId="6" xfId="0" applyNumberFormat="1" applyFont="1" applyFill="1" applyBorder="1" applyAlignment="1">
      <alignment horizontal="left" vertical="top" wrapText="1" readingOrder="1"/>
    </xf>
    <xf numFmtId="4" fontId="4" fillId="0" borderId="0" xfId="0" applyNumberFormat="1" applyFont="1" applyFill="1" applyBorder="1"/>
    <xf numFmtId="165" fontId="3" fillId="0" borderId="6" xfId="2" applyFont="1" applyFill="1" applyBorder="1"/>
    <xf numFmtId="165" fontId="9" fillId="0" borderId="7" xfId="2" applyFont="1" applyFill="1" applyBorder="1"/>
    <xf numFmtId="0" fontId="9" fillId="0" borderId="0" xfId="0" applyFont="1" applyFill="1" applyBorder="1"/>
    <xf numFmtId="165" fontId="9" fillId="0" borderId="2" xfId="2" applyFont="1" applyFill="1" applyBorder="1"/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/>
    <xf numFmtId="165" fontId="9" fillId="0" borderId="0" xfId="2" applyFont="1" applyFill="1" applyBorder="1"/>
    <xf numFmtId="0" fontId="9" fillId="2" borderId="2" xfId="0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left" vertical="top" wrapText="1" readingOrder="1"/>
    </xf>
    <xf numFmtId="4" fontId="4" fillId="0" borderId="9" xfId="0" applyNumberFormat="1" applyFont="1" applyFill="1" applyBorder="1"/>
    <xf numFmtId="165" fontId="3" fillId="0" borderId="8" xfId="2" applyFont="1" applyFill="1" applyBorder="1"/>
    <xf numFmtId="165" fontId="9" fillId="0" borderId="8" xfId="2" applyFont="1" applyFill="1" applyBorder="1"/>
    <xf numFmtId="4" fontId="4" fillId="0" borderId="10" xfId="0" applyNumberFormat="1" applyFont="1" applyFill="1" applyBorder="1"/>
    <xf numFmtId="165" fontId="9" fillId="0" borderId="6" xfId="2" applyFont="1" applyFill="1" applyBorder="1"/>
    <xf numFmtId="0" fontId="3" fillId="0" borderId="4" xfId="0" applyFont="1" applyFill="1" applyBorder="1"/>
    <xf numFmtId="0" fontId="4" fillId="0" borderId="11" xfId="0" applyNumberFormat="1" applyFont="1" applyFill="1" applyBorder="1" applyAlignment="1">
      <alignment horizontal="left" vertical="top" wrapText="1" readingOrder="1"/>
    </xf>
    <xf numFmtId="4" fontId="4" fillId="0" borderId="12" xfId="0" applyNumberFormat="1" applyFont="1" applyFill="1" applyBorder="1"/>
    <xf numFmtId="165" fontId="3" fillId="0" borderId="11" xfId="2" applyFont="1" applyFill="1" applyBorder="1"/>
    <xf numFmtId="165" fontId="9" fillId="0" borderId="11" xfId="2" applyFont="1" applyFill="1" applyBorder="1"/>
    <xf numFmtId="4" fontId="4" fillId="0" borderId="13" xfId="0" applyNumberFormat="1" applyFont="1" applyFill="1" applyBorder="1" applyAlignment="1">
      <alignment horizontal="right" vertical="center" wrapText="1"/>
    </xf>
    <xf numFmtId="4" fontId="4" fillId="0" borderId="14" xfId="0" applyNumberFormat="1" applyFont="1" applyFill="1" applyBorder="1" applyAlignment="1">
      <alignment horizontal="right" vertical="center" wrapText="1"/>
    </xf>
    <xf numFmtId="0" fontId="2" fillId="0" borderId="3" xfId="0" applyNumberFormat="1" applyFont="1" applyFill="1" applyBorder="1" applyAlignment="1">
      <alignment horizontal="left" vertical="top" wrapText="1" readingOrder="1"/>
    </xf>
    <xf numFmtId="0" fontId="9" fillId="2" borderId="8" xfId="0" applyFont="1" applyFill="1" applyBorder="1" applyAlignment="1">
      <alignment horizontal="left"/>
    </xf>
    <xf numFmtId="165" fontId="9" fillId="2" borderId="8" xfId="2" applyFont="1" applyFill="1" applyBorder="1"/>
    <xf numFmtId="0" fontId="4" fillId="0" borderId="15" xfId="0" applyFont="1" applyFill="1" applyBorder="1"/>
    <xf numFmtId="4" fontId="4" fillId="0" borderId="1" xfId="0" applyNumberFormat="1" applyFont="1" applyFill="1" applyBorder="1" applyAlignment="1">
      <alignment horizontal="right" vertical="center" wrapText="1"/>
    </xf>
    <xf numFmtId="165" fontId="3" fillId="0" borderId="6" xfId="2" applyFont="1" applyFill="1" applyBorder="1" applyAlignment="1">
      <alignment vertical="center"/>
    </xf>
    <xf numFmtId="0" fontId="2" fillId="0" borderId="3" xfId="0" applyFont="1" applyFill="1" applyBorder="1"/>
    <xf numFmtId="0" fontId="4" fillId="2" borderId="8" xfId="0" applyNumberFormat="1" applyFont="1" applyFill="1" applyBorder="1" applyAlignment="1">
      <alignment horizontal="left" vertical="top" wrapText="1" readingOrder="1"/>
    </xf>
    <xf numFmtId="165" fontId="11" fillId="0" borderId="2" xfId="3" applyNumberFormat="1" applyFont="1" applyBorder="1"/>
    <xf numFmtId="165" fontId="11" fillId="0" borderId="0" xfId="3" applyNumberFormat="1" applyFont="1" applyBorder="1"/>
    <xf numFmtId="165" fontId="3" fillId="0" borderId="0" xfId="0" applyNumberFormat="1" applyFont="1" applyFill="1" applyBorder="1"/>
    <xf numFmtId="165" fontId="3" fillId="0" borderId="8" xfId="2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left" vertical="top" wrapText="1" readingOrder="1"/>
    </xf>
    <xf numFmtId="165" fontId="3" fillId="0" borderId="11" xfId="2" applyFont="1" applyFill="1" applyBorder="1" applyAlignment="1">
      <alignment vertical="center"/>
    </xf>
    <xf numFmtId="165" fontId="9" fillId="0" borderId="2" xfId="2" applyFont="1" applyFill="1" applyBorder="1" applyAlignment="1">
      <alignment vertical="center"/>
    </xf>
    <xf numFmtId="4" fontId="4" fillId="0" borderId="6" xfId="0" applyNumberFormat="1" applyFont="1" applyFill="1" applyBorder="1"/>
    <xf numFmtId="0" fontId="4" fillId="0" borderId="11" xfId="0" applyFont="1" applyFill="1" applyBorder="1"/>
    <xf numFmtId="4" fontId="4" fillId="0" borderId="11" xfId="0" applyNumberFormat="1" applyFont="1" applyFill="1" applyBorder="1"/>
    <xf numFmtId="165" fontId="3" fillId="0" borderId="0" xfId="2" applyFont="1" applyFill="1" applyBorder="1"/>
    <xf numFmtId="0" fontId="13" fillId="0" borderId="0" xfId="3" applyFont="1"/>
    <xf numFmtId="0" fontId="12" fillId="0" borderId="0" xfId="3" applyFont="1" applyAlignment="1">
      <alignment horizontal="left" vertical="center"/>
    </xf>
    <xf numFmtId="0" fontId="12" fillId="0" borderId="2" xfId="3" applyFont="1" applyBorder="1" applyAlignment="1">
      <alignment horizontal="center" vertical="center"/>
    </xf>
    <xf numFmtId="17" fontId="12" fillId="0" borderId="2" xfId="3" applyNumberFormat="1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0" borderId="2" xfId="3" applyFont="1" applyBorder="1"/>
    <xf numFmtId="165" fontId="13" fillId="0" borderId="2" xfId="2" applyFont="1" applyBorder="1"/>
    <xf numFmtId="0" fontId="12" fillId="0" borderId="16" xfId="3" applyFont="1" applyBorder="1" applyAlignment="1"/>
    <xf numFmtId="165" fontId="12" fillId="0" borderId="2" xfId="2" applyFont="1" applyBorder="1"/>
    <xf numFmtId="0" fontId="12" fillId="0" borderId="0" xfId="3" applyFont="1"/>
    <xf numFmtId="4" fontId="13" fillId="0" borderId="0" xfId="3" applyNumberFormat="1" applyFont="1"/>
    <xf numFmtId="17" fontId="8" fillId="0" borderId="2" xfId="0" applyNumberFormat="1" applyFont="1" applyFill="1" applyBorder="1" applyAlignment="1">
      <alignment horizontal="center" vertical="center"/>
    </xf>
    <xf numFmtId="0" fontId="12" fillId="0" borderId="17" xfId="3" applyFont="1" applyBorder="1" applyAlignment="1">
      <alignment horizontal="left" vertical="center"/>
    </xf>
    <xf numFmtId="4" fontId="13" fillId="0" borderId="17" xfId="3" applyNumberFormat="1" applyFont="1" applyBorder="1"/>
    <xf numFmtId="43" fontId="14" fillId="0" borderId="4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3" fontId="4" fillId="0" borderId="13" xfId="0" applyNumberFormat="1" applyFont="1" applyFill="1" applyBorder="1" applyAlignment="1">
      <alignment horizontal="right" vertical="top" wrapText="1"/>
    </xf>
    <xf numFmtId="43" fontId="4" fillId="0" borderId="14" xfId="0" applyNumberFormat="1" applyFont="1" applyFill="1" applyBorder="1" applyAlignment="1">
      <alignment horizontal="right" vertical="top" wrapText="1"/>
    </xf>
    <xf numFmtId="43" fontId="4" fillId="0" borderId="1" xfId="0" applyNumberFormat="1" applyFont="1" applyFill="1" applyBorder="1" applyAlignment="1">
      <alignment horizontal="right" vertical="top" wrapText="1"/>
    </xf>
    <xf numFmtId="4" fontId="4" fillId="0" borderId="18" xfId="0" applyNumberFormat="1" applyFont="1" applyFill="1" applyBorder="1" applyAlignment="1">
      <alignment horizontal="right" vertical="center" wrapText="1"/>
    </xf>
    <xf numFmtId="43" fontId="4" fillId="0" borderId="18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left"/>
    </xf>
    <xf numFmtId="165" fontId="9" fillId="2" borderId="3" xfId="2" applyFont="1" applyFill="1" applyBorder="1"/>
    <xf numFmtId="43" fontId="4" fillId="0" borderId="12" xfId="0" applyNumberFormat="1" applyFont="1" applyFill="1" applyBorder="1" applyAlignment="1">
      <alignment horizontal="right" vertical="top" wrapText="1"/>
    </xf>
    <xf numFmtId="43" fontId="4" fillId="0" borderId="12" xfId="1" applyFont="1" applyFill="1" applyBorder="1"/>
    <xf numFmtId="43" fontId="7" fillId="0" borderId="0" xfId="1" applyFont="1" applyFill="1" applyBorder="1" applyAlignment="1">
      <alignment vertical="top" readingOrder="1"/>
    </xf>
    <xf numFmtId="43" fontId="6" fillId="0" borderId="0" xfId="1" applyFont="1" applyFill="1" applyBorder="1" applyAlignment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2" fillId="0" borderId="0" xfId="3" applyFont="1" applyAlignment="1">
      <alignment horizontal="center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center" vertical="center" readingOrder="1"/>
    </xf>
    <xf numFmtId="0" fontId="8" fillId="0" borderId="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122667</xdr:colOff>
      <xdr:row>100</xdr:row>
      <xdr:rowOff>50817</xdr:rowOff>
    </xdr:from>
    <xdr:to>
      <xdr:col>17</xdr:col>
      <xdr:colOff>1173692</xdr:colOff>
      <xdr:row>103</xdr:row>
      <xdr:rowOff>209551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4717" y="26768442"/>
          <a:ext cx="2232125" cy="1015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1111249</xdr:colOff>
      <xdr:row>38</xdr:row>
      <xdr:rowOff>305287</xdr:rowOff>
    </xdr:from>
    <xdr:to>
      <xdr:col>16</xdr:col>
      <xdr:colOff>1220941</xdr:colOff>
      <xdr:row>42</xdr:row>
      <xdr:rowOff>164039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0916" y="12370287"/>
          <a:ext cx="2459192" cy="11287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17</xdr:row>
      <xdr:rowOff>106289</xdr:rowOff>
    </xdr:from>
    <xdr:to>
      <xdr:col>15</xdr:col>
      <xdr:colOff>1010661</xdr:colOff>
      <xdr:row>20</xdr:row>
      <xdr:rowOff>201620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5354564"/>
          <a:ext cx="2258436" cy="10383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682061</xdr:colOff>
      <xdr:row>64</xdr:row>
      <xdr:rowOff>114300</xdr:rowOff>
    </xdr:from>
    <xdr:to>
      <xdr:col>15</xdr:col>
      <xdr:colOff>995735</xdr:colOff>
      <xdr:row>67</xdr:row>
      <xdr:rowOff>267927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9636" y="19221450"/>
          <a:ext cx="2380599" cy="10966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808549</xdr:colOff>
      <xdr:row>66</xdr:row>
      <xdr:rowOff>57150</xdr:rowOff>
    </xdr:from>
    <xdr:to>
      <xdr:col>15</xdr:col>
      <xdr:colOff>1043359</xdr:colOff>
      <xdr:row>69</xdr:row>
      <xdr:rowOff>209550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3749" y="20726400"/>
          <a:ext cx="2377935" cy="1095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62</xdr:row>
      <xdr:rowOff>35323</xdr:rowOff>
    </xdr:from>
    <xdr:to>
      <xdr:col>15</xdr:col>
      <xdr:colOff>1081459</xdr:colOff>
      <xdr:row>65</xdr:row>
      <xdr:rowOff>239879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19047223"/>
          <a:ext cx="2491159" cy="11475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68</xdr:row>
      <xdr:rowOff>14995</xdr:rowOff>
    </xdr:from>
    <xdr:to>
      <xdr:col>15</xdr:col>
      <xdr:colOff>1024310</xdr:colOff>
      <xdr:row>71</xdr:row>
      <xdr:rowOff>210777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0575" y="21246220"/>
          <a:ext cx="2472110" cy="1138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showGridLines="0" view="pageBreakPreview" topLeftCell="A82" zoomScaleNormal="50" zoomScaleSheetLayoutView="100" workbookViewId="0">
      <selection activeCell="H102" sqref="H102"/>
    </sheetView>
  </sheetViews>
  <sheetFormatPr defaultRowHeight="22.5" x14ac:dyDescent="0.55000000000000004"/>
  <cols>
    <col min="1" max="1" width="1.7109375" style="1" customWidth="1"/>
    <col min="2" max="2" width="20.140625" style="1" customWidth="1"/>
    <col min="3" max="3" width="31" style="1" customWidth="1"/>
    <col min="4" max="4" width="19.42578125" style="1" customWidth="1"/>
    <col min="5" max="5" width="15" style="1" bestFit="1" customWidth="1"/>
    <col min="6" max="6" width="14.7109375" style="1" customWidth="1"/>
    <col min="7" max="7" width="14.42578125" style="1" customWidth="1"/>
    <col min="8" max="8" width="15.28515625" style="1" bestFit="1" customWidth="1"/>
    <col min="9" max="9" width="7" style="1" hidden="1" customWidth="1"/>
    <col min="10" max="10" width="6.85546875" style="1" hidden="1" customWidth="1"/>
    <col min="11" max="11" width="7.5703125" style="1" hidden="1" customWidth="1"/>
    <col min="12" max="12" width="7" style="1" hidden="1" customWidth="1"/>
    <col min="13" max="16" width="6.85546875" style="1" hidden="1" customWidth="1"/>
    <col min="17" max="17" width="17.7109375" style="1" customWidth="1"/>
    <col min="18" max="18" width="18.28515625" style="1" customWidth="1"/>
    <col min="19" max="20" width="31" style="1" customWidth="1"/>
    <col min="21" max="21" width="31.140625" style="1" customWidth="1"/>
    <col min="22" max="22" width="15.5703125" style="1" customWidth="1"/>
    <col min="23" max="23" width="0" style="1" hidden="1" customWidth="1"/>
    <col min="24" max="16384" width="9.140625" style="1"/>
  </cols>
  <sheetData>
    <row r="2" spans="1:22" ht="21.95" customHeight="1" x14ac:dyDescent="0.55000000000000004">
      <c r="A2" s="111" t="s">
        <v>72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22" ht="21.95" customHeight="1" x14ac:dyDescent="0.55000000000000004">
      <c r="A3" s="111" t="s">
        <v>46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22" ht="21.95" customHeight="1" x14ac:dyDescent="0.55000000000000004">
      <c r="A4" s="111" t="s">
        <v>120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22" ht="9.75" customHeight="1" x14ac:dyDescent="0.55000000000000004"/>
    <row r="6" spans="1:22" ht="21.95" customHeight="1" x14ac:dyDescent="0.55000000000000004">
      <c r="A6" s="2"/>
      <c r="B6" s="32" t="s">
        <v>73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8.25" customHeight="1" x14ac:dyDescent="0.55000000000000004">
      <c r="A7" s="3" t="s">
        <v>1</v>
      </c>
      <c r="B7" s="34"/>
      <c r="C7" s="35" t="s">
        <v>1</v>
      </c>
      <c r="D7" s="35" t="s">
        <v>1</v>
      </c>
      <c r="E7" s="35" t="s">
        <v>1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112" t="s">
        <v>1</v>
      </c>
      <c r="R7" s="113"/>
      <c r="S7" s="35" t="s">
        <v>1</v>
      </c>
      <c r="T7" s="35" t="s">
        <v>1</v>
      </c>
      <c r="U7" s="35" t="s">
        <v>1</v>
      </c>
      <c r="V7" s="35" t="s">
        <v>1</v>
      </c>
    </row>
    <row r="8" spans="1:22" ht="21.95" customHeight="1" x14ac:dyDescent="0.55000000000000004">
      <c r="B8" s="114" t="s">
        <v>74</v>
      </c>
      <c r="C8" s="114" t="s">
        <v>3</v>
      </c>
      <c r="D8" s="114" t="s">
        <v>33</v>
      </c>
      <c r="E8" s="116" t="s">
        <v>75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 t="s">
        <v>36</v>
      </c>
    </row>
    <row r="9" spans="1:22" ht="21.95" customHeight="1" x14ac:dyDescent="0.55000000000000004">
      <c r="B9" s="115"/>
      <c r="C9" s="115"/>
      <c r="D9" s="115"/>
      <c r="E9" s="36" t="s">
        <v>38</v>
      </c>
      <c r="F9" s="36" t="s">
        <v>76</v>
      </c>
      <c r="G9" s="36" t="s">
        <v>77</v>
      </c>
      <c r="H9" s="36" t="s">
        <v>78</v>
      </c>
      <c r="I9" s="36" t="s">
        <v>79</v>
      </c>
      <c r="J9" s="36" t="s">
        <v>80</v>
      </c>
      <c r="K9" s="36" t="s">
        <v>81</v>
      </c>
      <c r="L9" s="36" t="s">
        <v>82</v>
      </c>
      <c r="M9" s="36" t="s">
        <v>83</v>
      </c>
      <c r="N9" s="36" t="s">
        <v>84</v>
      </c>
      <c r="O9" s="36" t="s">
        <v>85</v>
      </c>
      <c r="P9" s="36" t="s">
        <v>86</v>
      </c>
      <c r="Q9" s="37" t="s">
        <v>37</v>
      </c>
      <c r="R9" s="116"/>
    </row>
    <row r="10" spans="1:22" ht="21.95" customHeight="1" x14ac:dyDescent="0.55000000000000004">
      <c r="B10" s="38" t="s">
        <v>87</v>
      </c>
      <c r="C10" s="39"/>
      <c r="D10" s="40">
        <f t="shared" ref="D10:P10" si="0">SUM(D11:D11)</f>
        <v>26750000</v>
      </c>
      <c r="E10" s="40">
        <f t="shared" si="0"/>
        <v>0</v>
      </c>
      <c r="F10" s="40">
        <f t="shared" si="0"/>
        <v>0</v>
      </c>
      <c r="G10" s="40">
        <f t="shared" si="0"/>
        <v>0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40">
        <f t="shared" si="0"/>
        <v>0</v>
      </c>
      <c r="M10" s="40">
        <f t="shared" si="0"/>
        <v>0</v>
      </c>
      <c r="N10" s="40">
        <f t="shared" si="0"/>
        <v>0</v>
      </c>
      <c r="O10" s="40">
        <f t="shared" si="0"/>
        <v>0</v>
      </c>
      <c r="P10" s="40">
        <f t="shared" si="0"/>
        <v>0</v>
      </c>
      <c r="Q10" s="40">
        <f>SUM(E10:P10)</f>
        <v>0</v>
      </c>
      <c r="R10" s="40">
        <f>D10-Q10</f>
        <v>26750000</v>
      </c>
    </row>
    <row r="11" spans="1:22" ht="21.95" customHeight="1" x14ac:dyDescent="0.55000000000000004">
      <c r="B11" s="41"/>
      <c r="C11" s="42" t="s">
        <v>88</v>
      </c>
      <c r="D11" s="43">
        <v>26750000</v>
      </c>
      <c r="E11" s="44">
        <f>'40100'!C12</f>
        <v>0</v>
      </c>
      <c r="F11" s="44">
        <f>'40100'!D12</f>
        <v>0</v>
      </c>
      <c r="G11" s="44">
        <f>'40100'!E12</f>
        <v>0</v>
      </c>
      <c r="H11" s="44">
        <f>'40100'!F12</f>
        <v>0</v>
      </c>
      <c r="I11" s="44">
        <f>'40100'!G12</f>
        <v>0</v>
      </c>
      <c r="J11" s="44">
        <f>'40100'!H12</f>
        <v>0</v>
      </c>
      <c r="K11" s="44">
        <f>'40100'!I12</f>
        <v>0</v>
      </c>
      <c r="L11" s="44">
        <f>'40100'!J12</f>
        <v>0</v>
      </c>
      <c r="M11" s="44">
        <f>'40100'!K12</f>
        <v>0</v>
      </c>
      <c r="N11" s="44">
        <f>'40100'!L12</f>
        <v>0</v>
      </c>
      <c r="O11" s="44">
        <f>'40100'!M12</f>
        <v>0</v>
      </c>
      <c r="P11" s="44">
        <f>'40100'!N12</f>
        <v>0</v>
      </c>
      <c r="Q11" s="45">
        <f>SUM(E11:P11)</f>
        <v>0</v>
      </c>
      <c r="R11" s="45">
        <f t="shared" ref="R11" si="1">D11-Q11</f>
        <v>26750000</v>
      </c>
    </row>
    <row r="12" spans="1:22" s="46" customFormat="1" ht="21.95" customHeight="1" x14ac:dyDescent="0.55000000000000004">
      <c r="B12" s="117" t="s">
        <v>32</v>
      </c>
      <c r="C12" s="117"/>
      <c r="D12" s="47">
        <f>D11</f>
        <v>26750000</v>
      </c>
      <c r="E12" s="47">
        <f t="shared" ref="E12:R12" si="2">E11</f>
        <v>0</v>
      </c>
      <c r="F12" s="47">
        <f t="shared" si="2"/>
        <v>0</v>
      </c>
      <c r="G12" s="47">
        <f t="shared" si="2"/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7">
        <f t="shared" si="2"/>
        <v>0</v>
      </c>
      <c r="N12" s="47">
        <f t="shared" si="2"/>
        <v>0</v>
      </c>
      <c r="O12" s="47">
        <f t="shared" si="2"/>
        <v>0</v>
      </c>
      <c r="P12" s="47">
        <f>P11</f>
        <v>0</v>
      </c>
      <c r="Q12" s="47">
        <f>Q11</f>
        <v>0</v>
      </c>
      <c r="R12" s="47">
        <f t="shared" si="2"/>
        <v>26750000</v>
      </c>
    </row>
    <row r="13" spans="1:22" s="46" customFormat="1" ht="21.95" customHeight="1" x14ac:dyDescent="0.55000000000000004">
      <c r="B13" s="48"/>
      <c r="C13" s="48"/>
      <c r="D13" s="4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1:22" x14ac:dyDescent="0.55000000000000004">
      <c r="B14" s="32" t="s">
        <v>89</v>
      </c>
      <c r="C14" s="33"/>
      <c r="D14" s="33"/>
    </row>
    <row r="15" spans="1:22" ht="9" customHeight="1" x14ac:dyDescent="0.55000000000000004">
      <c r="B15" s="34"/>
      <c r="C15" s="35" t="s">
        <v>1</v>
      </c>
      <c r="D15" s="35" t="s">
        <v>1</v>
      </c>
    </row>
    <row r="16" spans="1:22" ht="21.95" customHeight="1" x14ac:dyDescent="0.55000000000000004">
      <c r="B16" s="116" t="s">
        <v>74</v>
      </c>
      <c r="C16" s="116" t="s">
        <v>3</v>
      </c>
      <c r="D16" s="116" t="s">
        <v>33</v>
      </c>
      <c r="E16" s="116" t="s">
        <v>75</v>
      </c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 t="s">
        <v>36</v>
      </c>
    </row>
    <row r="17" spans="2:18" ht="21.95" customHeight="1" x14ac:dyDescent="0.55000000000000004">
      <c r="B17" s="116"/>
      <c r="C17" s="116"/>
      <c r="D17" s="116"/>
      <c r="E17" s="36" t="s">
        <v>38</v>
      </c>
      <c r="F17" s="36" t="s">
        <v>76</v>
      </c>
      <c r="G17" s="36" t="s">
        <v>77</v>
      </c>
      <c r="H17" s="36" t="s">
        <v>78</v>
      </c>
      <c r="I17" s="36" t="s">
        <v>79</v>
      </c>
      <c r="J17" s="36" t="s">
        <v>80</v>
      </c>
      <c r="K17" s="36" t="s">
        <v>81</v>
      </c>
      <c r="L17" s="36" t="s">
        <v>82</v>
      </c>
      <c r="M17" s="36" t="s">
        <v>83</v>
      </c>
      <c r="N17" s="36" t="s">
        <v>84</v>
      </c>
      <c r="O17" s="36" t="s">
        <v>85</v>
      </c>
      <c r="P17" s="36" t="s">
        <v>86</v>
      </c>
      <c r="Q17" s="37" t="s">
        <v>37</v>
      </c>
      <c r="R17" s="116"/>
    </row>
    <row r="18" spans="2:18" s="46" customFormat="1" ht="21.95" customHeight="1" x14ac:dyDescent="0.55000000000000004">
      <c r="B18" s="38" t="s">
        <v>90</v>
      </c>
      <c r="C18" s="51"/>
      <c r="D18" s="40">
        <f>SUM(D19:D21)</f>
        <v>8504400</v>
      </c>
      <c r="E18" s="40">
        <f>SUM(E19:E21)</f>
        <v>627350</v>
      </c>
      <c r="F18" s="40">
        <f>SUM(F19:F21)</f>
        <v>632000</v>
      </c>
      <c r="G18" s="40">
        <f t="shared" ref="G18:O18" si="3">SUM(G19:G21)</f>
        <v>626217.74</v>
      </c>
      <c r="H18" s="40">
        <f t="shared" si="3"/>
        <v>626750</v>
      </c>
      <c r="I18" s="40">
        <f t="shared" si="3"/>
        <v>0</v>
      </c>
      <c r="J18" s="40">
        <f t="shared" si="3"/>
        <v>0</v>
      </c>
      <c r="K18" s="40">
        <f t="shared" si="3"/>
        <v>0</v>
      </c>
      <c r="L18" s="40">
        <f t="shared" si="3"/>
        <v>0</v>
      </c>
      <c r="M18" s="40">
        <f t="shared" si="3"/>
        <v>0</v>
      </c>
      <c r="N18" s="40">
        <f t="shared" si="3"/>
        <v>0</v>
      </c>
      <c r="O18" s="40">
        <f t="shared" si="3"/>
        <v>0</v>
      </c>
      <c r="P18" s="40">
        <f>SUM(P19:P21)</f>
        <v>0</v>
      </c>
      <c r="Q18" s="40">
        <f>SUM(Q19:Q21)</f>
        <v>2512317.7400000002</v>
      </c>
      <c r="R18" s="40">
        <f>D18-Q18</f>
        <v>5992082.2599999998</v>
      </c>
    </row>
    <row r="19" spans="2:18" ht="21.95" customHeight="1" x14ac:dyDescent="0.55000000000000004">
      <c r="B19" s="41"/>
      <c r="C19" s="52" t="s">
        <v>91</v>
      </c>
      <c r="D19" s="53">
        <v>7585200</v>
      </c>
      <c r="E19" s="54">
        <f>'40102'!C12</f>
        <v>594570</v>
      </c>
      <c r="F19" s="54">
        <f>'40102'!D12</f>
        <v>599070</v>
      </c>
      <c r="G19" s="54">
        <f>'40102'!E12</f>
        <v>594037.74</v>
      </c>
      <c r="H19" s="54">
        <f>'40102'!F12</f>
        <v>594570</v>
      </c>
      <c r="I19" s="54">
        <f>'40102'!G12</f>
        <v>0</v>
      </c>
      <c r="J19" s="54">
        <f>'40102'!H12</f>
        <v>0</v>
      </c>
      <c r="K19" s="54">
        <f>'40102'!I12</f>
        <v>0</v>
      </c>
      <c r="L19" s="54">
        <f>'40102'!J12</f>
        <v>0</v>
      </c>
      <c r="M19" s="54">
        <f>'40102'!K12</f>
        <v>0</v>
      </c>
      <c r="N19" s="54">
        <f>'40102'!L12</f>
        <v>0</v>
      </c>
      <c r="O19" s="54">
        <f>'40102'!M12</f>
        <v>0</v>
      </c>
      <c r="P19" s="54">
        <f>'40102'!N12</f>
        <v>0</v>
      </c>
      <c r="Q19" s="55">
        <f>SUM(E19:P19)</f>
        <v>2382247.7400000002</v>
      </c>
      <c r="R19" s="55">
        <f>D19-Q19</f>
        <v>5202952.26</v>
      </c>
    </row>
    <row r="20" spans="2:18" ht="21.95" customHeight="1" x14ac:dyDescent="0.55000000000000004">
      <c r="B20" s="41"/>
      <c r="C20" s="42" t="s">
        <v>92</v>
      </c>
      <c r="D20" s="56">
        <v>384600</v>
      </c>
      <c r="E20" s="44">
        <f>'40102'!C13</f>
        <v>5695</v>
      </c>
      <c r="F20" s="44">
        <f>'40102'!D13</f>
        <v>5695</v>
      </c>
      <c r="G20" s="44">
        <f>'40102'!E13</f>
        <v>5695</v>
      </c>
      <c r="H20" s="44">
        <f>'40102'!F13</f>
        <v>5695</v>
      </c>
      <c r="I20" s="44">
        <f>'40102'!G13</f>
        <v>0</v>
      </c>
      <c r="J20" s="44">
        <f>'40102'!H13</f>
        <v>0</v>
      </c>
      <c r="K20" s="44">
        <f>'40102'!I13</f>
        <v>0</v>
      </c>
      <c r="L20" s="44">
        <f>'40102'!J13</f>
        <v>0</v>
      </c>
      <c r="M20" s="44">
        <f>'40102'!K13</f>
        <v>0</v>
      </c>
      <c r="N20" s="44">
        <f>'40102'!L13</f>
        <v>0</v>
      </c>
      <c r="O20" s="44">
        <f>'40102'!M13</f>
        <v>0</v>
      </c>
      <c r="P20" s="44">
        <f>'40102'!N13</f>
        <v>0</v>
      </c>
      <c r="Q20" s="57">
        <f t="shared" ref="Q20:Q26" si="4">SUM(E20:P20)</f>
        <v>22780</v>
      </c>
      <c r="R20" s="57">
        <f t="shared" ref="R20:R21" si="5">D20-Q20</f>
        <v>361820</v>
      </c>
    </row>
    <row r="21" spans="2:18" ht="21.95" customHeight="1" x14ac:dyDescent="0.55000000000000004">
      <c r="B21" s="58"/>
      <c r="C21" s="59" t="s">
        <v>93</v>
      </c>
      <c r="D21" s="60">
        <v>534600</v>
      </c>
      <c r="E21" s="61">
        <f>'40102'!C14</f>
        <v>27085</v>
      </c>
      <c r="F21" s="61">
        <f>'40102'!D14</f>
        <v>27235</v>
      </c>
      <c r="G21" s="61">
        <f>'40102'!E14</f>
        <v>26485</v>
      </c>
      <c r="H21" s="61">
        <f>'40102'!F14</f>
        <v>26485</v>
      </c>
      <c r="I21" s="61">
        <f>'40102'!G14</f>
        <v>0</v>
      </c>
      <c r="J21" s="61">
        <f>'40102'!H14</f>
        <v>0</v>
      </c>
      <c r="K21" s="61">
        <f>'40102'!I14</f>
        <v>0</v>
      </c>
      <c r="L21" s="61">
        <f>'40102'!J14</f>
        <v>0</v>
      </c>
      <c r="M21" s="61">
        <f>'40102'!K14</f>
        <v>0</v>
      </c>
      <c r="N21" s="61">
        <f>'40102'!L14</f>
        <v>0</v>
      </c>
      <c r="O21" s="61">
        <f>'40102'!M14</f>
        <v>0</v>
      </c>
      <c r="P21" s="61">
        <f>'40102'!N14</f>
        <v>0</v>
      </c>
      <c r="Q21" s="62">
        <f t="shared" si="4"/>
        <v>107290</v>
      </c>
      <c r="R21" s="62">
        <f t="shared" si="5"/>
        <v>427310</v>
      </c>
    </row>
    <row r="22" spans="2:18" s="46" customFormat="1" ht="21.95" customHeight="1" x14ac:dyDescent="0.55000000000000004">
      <c r="B22" s="38" t="s">
        <v>87</v>
      </c>
      <c r="C22" s="39"/>
      <c r="D22" s="40">
        <f t="shared" ref="D22:P22" si="6">SUM(D23:D26)</f>
        <v>15737000</v>
      </c>
      <c r="E22" s="40">
        <f t="shared" si="6"/>
        <v>775206.02</v>
      </c>
      <c r="F22" s="40">
        <f t="shared" si="6"/>
        <v>1077549.33</v>
      </c>
      <c r="G22" s="40">
        <f t="shared" si="6"/>
        <v>816611.87000000011</v>
      </c>
      <c r="H22" s="40">
        <f t="shared" si="6"/>
        <v>1467760.2799999998</v>
      </c>
      <c r="I22" s="40">
        <f t="shared" si="6"/>
        <v>0</v>
      </c>
      <c r="J22" s="40">
        <f t="shared" si="6"/>
        <v>0</v>
      </c>
      <c r="K22" s="40">
        <f t="shared" si="6"/>
        <v>0</v>
      </c>
      <c r="L22" s="40">
        <f t="shared" si="6"/>
        <v>0</v>
      </c>
      <c r="M22" s="40">
        <f t="shared" si="6"/>
        <v>0</v>
      </c>
      <c r="N22" s="40">
        <f t="shared" si="6"/>
        <v>0</v>
      </c>
      <c r="O22" s="40">
        <f t="shared" si="6"/>
        <v>0</v>
      </c>
      <c r="P22" s="40">
        <f t="shared" si="6"/>
        <v>0</v>
      </c>
      <c r="Q22" s="40">
        <f t="shared" si="4"/>
        <v>4137127.5</v>
      </c>
      <c r="R22" s="40">
        <f>D22-Q22</f>
        <v>11599872.5</v>
      </c>
    </row>
    <row r="23" spans="2:18" ht="21.95" customHeight="1" x14ac:dyDescent="0.55000000000000004">
      <c r="B23" s="41"/>
      <c r="C23" s="52" t="s">
        <v>94</v>
      </c>
      <c r="D23" s="53">
        <v>1042000</v>
      </c>
      <c r="E23" s="54">
        <f>'40102'!C21+'40102'!C29+'40102'!C30</f>
        <v>7000</v>
      </c>
      <c r="F23" s="54">
        <f>'40102'!D21+'40102'!D29+'40102'!D30</f>
        <v>64950</v>
      </c>
      <c r="G23" s="54">
        <f>'40102'!E21+'40102'!E29+'40102'!E30</f>
        <v>27000</v>
      </c>
      <c r="H23" s="54">
        <f>'40102'!F21+'40102'!F29+'40102'!F30</f>
        <v>163500</v>
      </c>
      <c r="I23" s="54">
        <f>'40102'!G21+'40102'!G29+'40102'!G30</f>
        <v>0</v>
      </c>
      <c r="J23" s="54">
        <f>'40102'!H21+'40102'!H29+'40102'!H30</f>
        <v>0</v>
      </c>
      <c r="K23" s="54">
        <f>'40102'!I21+'40102'!I29+'40102'!I30</f>
        <v>0</v>
      </c>
      <c r="L23" s="54">
        <f>'40102'!J21+'40102'!J29+'40102'!J30</f>
        <v>0</v>
      </c>
      <c r="M23" s="54">
        <f>'40102'!K21+'40102'!K29+'40102'!K30</f>
        <v>0</v>
      </c>
      <c r="N23" s="54">
        <f>'40102'!L21+'40102'!L29+'40102'!L30</f>
        <v>0</v>
      </c>
      <c r="O23" s="54">
        <f>'40102'!M21+'40102'!M29+'40102'!M30</f>
        <v>0</v>
      </c>
      <c r="P23" s="54">
        <f>'40102'!N21+'40102'!N29+'40102'!N30</f>
        <v>0</v>
      </c>
      <c r="Q23" s="55">
        <f t="shared" si="4"/>
        <v>262450</v>
      </c>
      <c r="R23" s="55">
        <f>D23-Q23</f>
        <v>779550</v>
      </c>
    </row>
    <row r="24" spans="2:18" ht="21.95" customHeight="1" x14ac:dyDescent="0.55000000000000004">
      <c r="B24" s="41"/>
      <c r="C24" s="42" t="s">
        <v>88</v>
      </c>
      <c r="D24" s="63">
        <v>2375000</v>
      </c>
      <c r="E24" s="100">
        <f>'40102'!C22+'40102'!C31+'40102'!C32+'40102'!C33+'40102'!C34</f>
        <v>87539.91</v>
      </c>
      <c r="F24" s="100">
        <f>'40102'!D22+'40102'!D31+'40102'!D32+'40102'!D33+'40102'!D34</f>
        <v>86319.91</v>
      </c>
      <c r="G24" s="100">
        <f>'40102'!E22+'40102'!E31+'40102'!E32+'40102'!E33+'40102'!E34</f>
        <v>65114.76</v>
      </c>
      <c r="H24" s="100">
        <f>'40102'!F22+'40102'!F31+'40102'!F32+'40102'!F33+'40102'!F34</f>
        <v>177794.75</v>
      </c>
      <c r="I24" s="100">
        <f>'40102'!G22+'40102'!G31+'40102'!G32+'40102'!G33+'40102'!G34</f>
        <v>0</v>
      </c>
      <c r="J24" s="100">
        <f>'40102'!H22+'40102'!H31+'40102'!H32+'40102'!H33+'40102'!H34</f>
        <v>0</v>
      </c>
      <c r="K24" s="100">
        <f>'40102'!I22+'40102'!I31+'40102'!I32+'40102'!I33+'40102'!I34</f>
        <v>0</v>
      </c>
      <c r="L24" s="100">
        <f>'40102'!J22+'40102'!J31+'40102'!J32+'40102'!J33+'40102'!J34</f>
        <v>0</v>
      </c>
      <c r="M24" s="100">
        <f>'40102'!K22+'40102'!K31+'40102'!K32+'40102'!K33+'40102'!K34</f>
        <v>0</v>
      </c>
      <c r="N24" s="100">
        <f>'40102'!L22+'40102'!L31+'40102'!L32+'40102'!L33+'40102'!L34</f>
        <v>0</v>
      </c>
      <c r="O24" s="100">
        <f>'40102'!M22+'40102'!M31+'40102'!M32+'40102'!M33+'40102'!M34</f>
        <v>0</v>
      </c>
      <c r="P24" s="100">
        <f>'40102'!N22+'40102'!N31+'40102'!N32+'40102'!N33+'40102'!N34</f>
        <v>0</v>
      </c>
      <c r="Q24" s="57">
        <f t="shared" si="4"/>
        <v>416769.33</v>
      </c>
      <c r="R24" s="57">
        <f t="shared" ref="R24:R26" si="7">D24-Q24</f>
        <v>1958230.67</v>
      </c>
    </row>
    <row r="25" spans="2:18" ht="21.95" customHeight="1" x14ac:dyDescent="0.55000000000000004">
      <c r="B25" s="41"/>
      <c r="C25" s="42" t="s">
        <v>95</v>
      </c>
      <c r="D25" s="56">
        <v>12120000</v>
      </c>
      <c r="E25" s="44">
        <f>'40102'!C35+'40102'!C37</f>
        <v>680666.11</v>
      </c>
      <c r="F25" s="44">
        <f>'40102'!D35+'40102'!D37</f>
        <v>909881.74000000011</v>
      </c>
      <c r="G25" s="44">
        <f>'40102'!E35+'40102'!E37</f>
        <v>724497.1100000001</v>
      </c>
      <c r="H25" s="44">
        <f>'40102'!F35+'40102'!F37</f>
        <v>1126465.5299999998</v>
      </c>
      <c r="I25" s="44">
        <f>'40102'!G35+'40102'!G37</f>
        <v>0</v>
      </c>
      <c r="J25" s="44">
        <f>'40102'!H35+'40102'!H37</f>
        <v>0</v>
      </c>
      <c r="K25" s="44">
        <f>'40102'!I35+'40102'!I37</f>
        <v>0</v>
      </c>
      <c r="L25" s="44">
        <f>'40102'!J35+'40102'!J37</f>
        <v>0</v>
      </c>
      <c r="M25" s="44">
        <f>'40102'!K35+'40102'!K37</f>
        <v>0</v>
      </c>
      <c r="N25" s="44">
        <f>'40102'!L35+'40102'!L37</f>
        <v>0</v>
      </c>
      <c r="O25" s="44">
        <f>'40102'!M35+'40102'!M37</f>
        <v>0</v>
      </c>
      <c r="P25" s="44">
        <f>'40102'!N35+'40102'!N37</f>
        <v>0</v>
      </c>
      <c r="Q25" s="57">
        <f t="shared" si="4"/>
        <v>3441510.4899999998</v>
      </c>
      <c r="R25" s="57">
        <f t="shared" si="7"/>
        <v>8678489.5099999998</v>
      </c>
    </row>
    <row r="26" spans="2:18" ht="21.95" customHeight="1" x14ac:dyDescent="0.55000000000000004">
      <c r="B26" s="58"/>
      <c r="C26" s="59" t="s">
        <v>96</v>
      </c>
      <c r="D26" s="64">
        <v>200000</v>
      </c>
      <c r="E26" s="101">
        <f>'40102'!C38+'40102'!C39+'40102'!C40</f>
        <v>0</v>
      </c>
      <c r="F26" s="101">
        <f>'40102'!D38+'40102'!D39+'40102'!D40</f>
        <v>16397.68</v>
      </c>
      <c r="G26" s="101">
        <f>'40102'!E38+'40102'!E39+'40102'!E40</f>
        <v>0</v>
      </c>
      <c r="H26" s="101">
        <f>'40102'!F38+'40102'!F39+'40102'!F40</f>
        <v>0</v>
      </c>
      <c r="I26" s="101">
        <f>'40102'!G38+'40102'!G39+'40102'!G40</f>
        <v>0</v>
      </c>
      <c r="J26" s="101">
        <f>'40102'!H38+'40102'!H39+'40102'!H40</f>
        <v>0</v>
      </c>
      <c r="K26" s="101">
        <f>'40102'!I38+'40102'!I39+'40102'!I40</f>
        <v>0</v>
      </c>
      <c r="L26" s="101">
        <f>'40102'!J38+'40102'!J39+'40102'!J40</f>
        <v>0</v>
      </c>
      <c r="M26" s="101">
        <f>'40102'!K38+'40102'!K39+'40102'!K40</f>
        <v>0</v>
      </c>
      <c r="N26" s="101">
        <f>'40102'!L38+'40102'!L39+'40102'!L40</f>
        <v>0</v>
      </c>
      <c r="O26" s="101">
        <f>'40102'!M38+'40102'!M39+'40102'!M40</f>
        <v>0</v>
      </c>
      <c r="P26" s="101">
        <f>'40102'!N38+'40102'!N39+'40102'!N40</f>
        <v>0</v>
      </c>
      <c r="Q26" s="62">
        <f t="shared" si="4"/>
        <v>16397.68</v>
      </c>
      <c r="R26" s="62">
        <f t="shared" si="7"/>
        <v>183602.32</v>
      </c>
    </row>
    <row r="27" spans="2:18" s="46" customFormat="1" ht="21.95" customHeight="1" x14ac:dyDescent="0.55000000000000004">
      <c r="B27" s="65" t="s">
        <v>97</v>
      </c>
      <c r="C27" s="66"/>
      <c r="D27" s="67">
        <f>D28</f>
        <v>1636300</v>
      </c>
      <c r="E27" s="67">
        <f>E28+E29</f>
        <v>0</v>
      </c>
      <c r="F27" s="67">
        <f t="shared" ref="F27:P27" si="8">F28+F29</f>
        <v>0</v>
      </c>
      <c r="G27" s="67">
        <f t="shared" si="8"/>
        <v>0</v>
      </c>
      <c r="H27" s="67">
        <f t="shared" si="8"/>
        <v>6200</v>
      </c>
      <c r="I27" s="67">
        <f t="shared" si="8"/>
        <v>0</v>
      </c>
      <c r="J27" s="67">
        <f t="shared" si="8"/>
        <v>0</v>
      </c>
      <c r="K27" s="67">
        <f t="shared" si="8"/>
        <v>0</v>
      </c>
      <c r="L27" s="67">
        <f t="shared" si="8"/>
        <v>0</v>
      </c>
      <c r="M27" s="67">
        <f t="shared" si="8"/>
        <v>0</v>
      </c>
      <c r="N27" s="67">
        <f t="shared" si="8"/>
        <v>0</v>
      </c>
      <c r="O27" s="67">
        <f t="shared" si="8"/>
        <v>0</v>
      </c>
      <c r="P27" s="67">
        <f t="shared" si="8"/>
        <v>0</v>
      </c>
      <c r="Q27" s="67">
        <f>Q28+Q29</f>
        <v>6200</v>
      </c>
      <c r="R27" s="67">
        <f>D27-Q27</f>
        <v>1630100</v>
      </c>
    </row>
    <row r="28" spans="2:18" ht="21.95" customHeight="1" x14ac:dyDescent="0.55000000000000004">
      <c r="B28" s="41"/>
      <c r="C28" s="42" t="s">
        <v>98</v>
      </c>
      <c r="D28" s="56">
        <v>1636300</v>
      </c>
      <c r="E28" s="44">
        <f>'40102'!C54+'40102'!C55+'40102'!C56+'40102'!C57+'40102'!C58+'40102'!C59</f>
        <v>0</v>
      </c>
      <c r="F28" s="44">
        <f>'40102'!D54+'40102'!D55+'40102'!D56+'40102'!D57+'40102'!D58+'40102'!D59</f>
        <v>0</v>
      </c>
      <c r="G28" s="44">
        <f>'40102'!E54+'40102'!E55+'40102'!E56+'40102'!E57+'40102'!E58+'40102'!E59</f>
        <v>0</v>
      </c>
      <c r="H28" s="44">
        <f>'40102'!F54+'40102'!F55+'40102'!F56+'40102'!F57+'40102'!F58+'40102'!F59</f>
        <v>6200</v>
      </c>
      <c r="I28" s="44">
        <f>'40102'!G54+'40102'!G55+'40102'!G56+'40102'!G57+'40102'!G58+'40102'!G59</f>
        <v>0</v>
      </c>
      <c r="J28" s="44">
        <f>'40102'!H54+'40102'!H55+'40102'!H56+'40102'!H57+'40102'!H58+'40102'!H59</f>
        <v>0</v>
      </c>
      <c r="K28" s="44">
        <f>'40102'!I54+'40102'!I55+'40102'!I56+'40102'!I57+'40102'!I58+'40102'!I59</f>
        <v>0</v>
      </c>
      <c r="L28" s="44">
        <f>'40102'!J54+'40102'!J55+'40102'!J56+'40102'!J57+'40102'!J58+'40102'!J59</f>
        <v>0</v>
      </c>
      <c r="M28" s="44">
        <f>'40102'!K54+'40102'!K55+'40102'!K56+'40102'!K57+'40102'!K58+'40102'!K59</f>
        <v>0</v>
      </c>
      <c r="N28" s="44">
        <f>'40102'!L54+'40102'!L55+'40102'!L56+'40102'!L57+'40102'!L58+'40102'!L59</f>
        <v>0</v>
      </c>
      <c r="O28" s="44">
        <f>'40102'!M54+'40102'!M55+'40102'!M56+'40102'!M57+'40102'!M58+'40102'!M59</f>
        <v>0</v>
      </c>
      <c r="P28" s="44">
        <f>'40102'!N54+'40102'!N55+'40102'!N56+'40102'!N57+'40102'!N58+'40102'!N59</f>
        <v>0</v>
      </c>
      <c r="Q28" s="57">
        <f>SUM(E28:P28)</f>
        <v>6200</v>
      </c>
      <c r="R28" s="57">
        <f>D28-Q28</f>
        <v>1630100</v>
      </c>
    </row>
    <row r="29" spans="2:18" ht="21.95" customHeight="1" x14ac:dyDescent="0.55000000000000004">
      <c r="B29" s="58"/>
      <c r="C29" s="68" t="s">
        <v>99</v>
      </c>
      <c r="D29" s="60">
        <v>1000000</v>
      </c>
      <c r="E29" s="108">
        <f>'40102'!C60</f>
        <v>0</v>
      </c>
      <c r="F29" s="108">
        <f>'40102'!D60</f>
        <v>0</v>
      </c>
      <c r="G29" s="108">
        <f>'40102'!E60</f>
        <v>0</v>
      </c>
      <c r="H29" s="108">
        <f>'40102'!F60</f>
        <v>0</v>
      </c>
      <c r="I29" s="108">
        <f>'40102'!G60</f>
        <v>0</v>
      </c>
      <c r="J29" s="108">
        <f>'40102'!H60</f>
        <v>0</v>
      </c>
      <c r="K29" s="108">
        <f>'40102'!I60</f>
        <v>0</v>
      </c>
      <c r="L29" s="108">
        <f>'40102'!J60</f>
        <v>0</v>
      </c>
      <c r="M29" s="108">
        <f>'40102'!K60</f>
        <v>0</v>
      </c>
      <c r="N29" s="108">
        <f>'40102'!L60</f>
        <v>0</v>
      </c>
      <c r="O29" s="108">
        <f>'40102'!M60</f>
        <v>0</v>
      </c>
      <c r="P29" s="108">
        <f>'40102'!N60</f>
        <v>0</v>
      </c>
      <c r="Q29" s="57">
        <f>SUM(E29:P29)</f>
        <v>0</v>
      </c>
      <c r="R29" s="57">
        <f>D29-Q29</f>
        <v>1000000</v>
      </c>
    </row>
    <row r="30" spans="2:18" ht="21.95" customHeight="1" x14ac:dyDescent="0.55000000000000004">
      <c r="B30" s="117" t="s">
        <v>32</v>
      </c>
      <c r="C30" s="117"/>
      <c r="D30" s="47">
        <f t="shared" ref="D30:R30" si="9">D18+D22+D27</f>
        <v>25877700</v>
      </c>
      <c r="E30" s="47">
        <f>E18+E22+E27</f>
        <v>1402556.02</v>
      </c>
      <c r="F30" s="47">
        <f t="shared" ref="F30:P30" si="10">F18+F22+F27</f>
        <v>1709549.33</v>
      </c>
      <c r="G30" s="47">
        <f t="shared" si="10"/>
        <v>1442829.61</v>
      </c>
      <c r="H30" s="47">
        <f t="shared" si="10"/>
        <v>2100710.2799999998</v>
      </c>
      <c r="I30" s="47">
        <f t="shared" si="10"/>
        <v>0</v>
      </c>
      <c r="J30" s="47">
        <f t="shared" si="10"/>
        <v>0</v>
      </c>
      <c r="K30" s="47">
        <f t="shared" si="10"/>
        <v>0</v>
      </c>
      <c r="L30" s="47">
        <f t="shared" si="10"/>
        <v>0</v>
      </c>
      <c r="M30" s="47">
        <f t="shared" si="10"/>
        <v>0</v>
      </c>
      <c r="N30" s="47">
        <f t="shared" si="10"/>
        <v>0</v>
      </c>
      <c r="O30" s="47">
        <f t="shared" si="10"/>
        <v>0</v>
      </c>
      <c r="P30" s="47">
        <f t="shared" si="10"/>
        <v>0</v>
      </c>
      <c r="Q30" s="47">
        <f>Q18+Q22+Q27</f>
        <v>6655645.2400000002</v>
      </c>
      <c r="R30" s="47">
        <f t="shared" si="9"/>
        <v>19222054.759999998</v>
      </c>
    </row>
    <row r="32" spans="2:18" x14ac:dyDescent="0.55000000000000004">
      <c r="B32" s="32" t="s">
        <v>100</v>
      </c>
      <c r="C32" s="33"/>
      <c r="D32" s="33"/>
    </row>
    <row r="33" spans="2:18" ht="9.75" customHeight="1" x14ac:dyDescent="0.55000000000000004">
      <c r="B33" s="34"/>
      <c r="C33" s="35" t="s">
        <v>1</v>
      </c>
      <c r="D33" s="35" t="s">
        <v>1</v>
      </c>
    </row>
    <row r="34" spans="2:18" ht="21.95" customHeight="1" x14ac:dyDescent="0.55000000000000004">
      <c r="B34" s="116" t="s">
        <v>74</v>
      </c>
      <c r="C34" s="116" t="s">
        <v>3</v>
      </c>
      <c r="D34" s="116" t="s">
        <v>33</v>
      </c>
      <c r="E34" s="116" t="s">
        <v>75</v>
      </c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 t="s">
        <v>36</v>
      </c>
    </row>
    <row r="35" spans="2:18" ht="21.95" customHeight="1" x14ac:dyDescent="0.55000000000000004">
      <c r="B35" s="116"/>
      <c r="C35" s="116"/>
      <c r="D35" s="116"/>
      <c r="E35" s="36" t="s">
        <v>38</v>
      </c>
      <c r="F35" s="36" t="s">
        <v>76</v>
      </c>
      <c r="G35" s="36" t="s">
        <v>77</v>
      </c>
      <c r="H35" s="36" t="s">
        <v>78</v>
      </c>
      <c r="I35" s="36" t="s">
        <v>79</v>
      </c>
      <c r="J35" s="36" t="s">
        <v>80</v>
      </c>
      <c r="K35" s="36" t="s">
        <v>81</v>
      </c>
      <c r="L35" s="36" t="s">
        <v>82</v>
      </c>
      <c r="M35" s="36" t="s">
        <v>83</v>
      </c>
      <c r="N35" s="36" t="s">
        <v>84</v>
      </c>
      <c r="O35" s="36" t="s">
        <v>85</v>
      </c>
      <c r="P35" s="36" t="s">
        <v>86</v>
      </c>
      <c r="Q35" s="37" t="s">
        <v>37</v>
      </c>
      <c r="R35" s="116"/>
    </row>
    <row r="36" spans="2:18" ht="21.95" customHeight="1" x14ac:dyDescent="0.55000000000000004">
      <c r="B36" s="38" t="s">
        <v>90</v>
      </c>
      <c r="C36" s="51"/>
      <c r="D36" s="40">
        <f>SUM(D37:D39)</f>
        <v>4876200</v>
      </c>
      <c r="E36" s="40">
        <f t="shared" ref="E36:P36" si="11">SUM(E37:E39)</f>
        <v>373900</v>
      </c>
      <c r="F36" s="40">
        <f t="shared" si="11"/>
        <v>358345</v>
      </c>
      <c r="G36" s="40">
        <f t="shared" si="11"/>
        <v>365170</v>
      </c>
      <c r="H36" s="40">
        <f t="shared" si="11"/>
        <v>357475</v>
      </c>
      <c r="I36" s="40">
        <f t="shared" si="11"/>
        <v>0</v>
      </c>
      <c r="J36" s="40">
        <f t="shared" si="11"/>
        <v>0</v>
      </c>
      <c r="K36" s="40">
        <f t="shared" si="11"/>
        <v>0</v>
      </c>
      <c r="L36" s="40">
        <f t="shared" si="11"/>
        <v>0</v>
      </c>
      <c r="M36" s="40">
        <f t="shared" si="11"/>
        <v>0</v>
      </c>
      <c r="N36" s="40">
        <f t="shared" si="11"/>
        <v>0</v>
      </c>
      <c r="O36" s="40">
        <f t="shared" si="11"/>
        <v>0</v>
      </c>
      <c r="P36" s="40">
        <f t="shared" si="11"/>
        <v>0</v>
      </c>
      <c r="Q36" s="40">
        <f>SUM(E36:P36)</f>
        <v>1454890</v>
      </c>
      <c r="R36" s="40">
        <f>D36-Q36</f>
        <v>3421310</v>
      </c>
    </row>
    <row r="37" spans="2:18" ht="21.95" customHeight="1" x14ac:dyDescent="0.55000000000000004">
      <c r="B37" s="41"/>
      <c r="C37" s="52" t="s">
        <v>91</v>
      </c>
      <c r="D37" s="103">
        <v>4410000</v>
      </c>
      <c r="E37" s="104">
        <f>'40110'!C12</f>
        <v>354955</v>
      </c>
      <c r="F37" s="104">
        <f>'40110'!D12</f>
        <v>339955</v>
      </c>
      <c r="G37" s="104">
        <f>'40110'!E12</f>
        <v>345580</v>
      </c>
      <c r="H37" s="104">
        <f>'40110'!F12</f>
        <v>338455</v>
      </c>
      <c r="I37" s="104">
        <f>'40110'!G12</f>
        <v>0</v>
      </c>
      <c r="J37" s="104">
        <f>'40110'!H12</f>
        <v>0</v>
      </c>
      <c r="K37" s="104">
        <f>'40110'!I12</f>
        <v>0</v>
      </c>
      <c r="L37" s="104">
        <f>'40110'!J12</f>
        <v>0</v>
      </c>
      <c r="M37" s="104">
        <f>'40110'!K12</f>
        <v>0</v>
      </c>
      <c r="N37" s="104">
        <f>'40110'!L12</f>
        <v>0</v>
      </c>
      <c r="O37" s="104">
        <f>'40110'!M12</f>
        <v>0</v>
      </c>
      <c r="P37" s="104">
        <f>'40110'!N12</f>
        <v>0</v>
      </c>
      <c r="Q37" s="55">
        <f>SUM(E37:P37)</f>
        <v>1378945</v>
      </c>
      <c r="R37" s="55">
        <f>D37-Q37</f>
        <v>3031055</v>
      </c>
    </row>
    <row r="38" spans="2:18" ht="21.95" customHeight="1" x14ac:dyDescent="0.55000000000000004">
      <c r="B38" s="41"/>
      <c r="C38" s="42" t="s">
        <v>92</v>
      </c>
      <c r="D38" s="56">
        <v>255600</v>
      </c>
      <c r="E38" s="100">
        <f>'40110'!C13</f>
        <v>3145</v>
      </c>
      <c r="F38" s="100">
        <f>'40110'!D13</f>
        <v>3340</v>
      </c>
      <c r="G38" s="100">
        <f>'40110'!E13</f>
        <v>4165</v>
      </c>
      <c r="H38" s="100">
        <f>'40110'!F13</f>
        <v>3970</v>
      </c>
      <c r="I38" s="100">
        <f>'40110'!G13</f>
        <v>0</v>
      </c>
      <c r="J38" s="100">
        <f>'40110'!H13</f>
        <v>0</v>
      </c>
      <c r="K38" s="100">
        <f>'40110'!I13</f>
        <v>0</v>
      </c>
      <c r="L38" s="100">
        <f>'40110'!J13</f>
        <v>0</v>
      </c>
      <c r="M38" s="100">
        <f>'40110'!K13</f>
        <v>0</v>
      </c>
      <c r="N38" s="100">
        <f>'40110'!L13</f>
        <v>0</v>
      </c>
      <c r="O38" s="100">
        <f>'40110'!M13</f>
        <v>0</v>
      </c>
      <c r="P38" s="100">
        <f>'40110'!N13</f>
        <v>0</v>
      </c>
      <c r="Q38" s="57">
        <f t="shared" ref="Q38:Q39" si="12">SUM(E38:P38)</f>
        <v>14620</v>
      </c>
      <c r="R38" s="57">
        <f t="shared" ref="R38:R39" si="13">D38-Q38</f>
        <v>240980</v>
      </c>
    </row>
    <row r="39" spans="2:18" ht="21.95" customHeight="1" x14ac:dyDescent="0.55000000000000004">
      <c r="B39" s="58"/>
      <c r="C39" s="59" t="s">
        <v>93</v>
      </c>
      <c r="D39" s="60">
        <v>210600</v>
      </c>
      <c r="E39" s="101">
        <f>'40110'!C14</f>
        <v>15800</v>
      </c>
      <c r="F39" s="101">
        <f>'40110'!D14</f>
        <v>15050</v>
      </c>
      <c r="G39" s="101">
        <f>'40110'!E14</f>
        <v>15425</v>
      </c>
      <c r="H39" s="101">
        <f>'40110'!F14</f>
        <v>15050</v>
      </c>
      <c r="I39" s="101">
        <f>'40110'!G14</f>
        <v>0</v>
      </c>
      <c r="J39" s="101">
        <f>'40110'!H14</f>
        <v>0</v>
      </c>
      <c r="K39" s="101">
        <f>'40110'!I14</f>
        <v>0</v>
      </c>
      <c r="L39" s="101">
        <f>'40110'!J14</f>
        <v>0</v>
      </c>
      <c r="M39" s="101">
        <f>'40110'!K14</f>
        <v>0</v>
      </c>
      <c r="N39" s="101">
        <f>'40110'!L14</f>
        <v>0</v>
      </c>
      <c r="O39" s="101">
        <f>'40110'!M14</f>
        <v>0</v>
      </c>
      <c r="P39" s="101">
        <f>'40110'!N14</f>
        <v>0</v>
      </c>
      <c r="Q39" s="62">
        <f t="shared" si="12"/>
        <v>61325</v>
      </c>
      <c r="R39" s="62">
        <f t="shared" si="13"/>
        <v>149275</v>
      </c>
    </row>
    <row r="40" spans="2:18" ht="21.95" customHeight="1" x14ac:dyDescent="0.55000000000000004">
      <c r="B40" s="38" t="s">
        <v>87</v>
      </c>
      <c r="C40" s="39"/>
      <c r="D40" s="40">
        <f>SUM(D41:D44)</f>
        <v>59591600</v>
      </c>
      <c r="E40" s="40">
        <f>SUM(E41:E44)</f>
        <v>142313.52000000002</v>
      </c>
      <c r="F40" s="40">
        <f t="shared" ref="F40:P40" si="14">SUM(F41:F44)</f>
        <v>470975.93</v>
      </c>
      <c r="G40" s="40">
        <f t="shared" si="14"/>
        <v>145934.41999999998</v>
      </c>
      <c r="H40" s="40">
        <f t="shared" si="14"/>
        <v>507342.34</v>
      </c>
      <c r="I40" s="40">
        <f t="shared" si="14"/>
        <v>0</v>
      </c>
      <c r="J40" s="40">
        <f t="shared" si="14"/>
        <v>0</v>
      </c>
      <c r="K40" s="40">
        <f t="shared" si="14"/>
        <v>0</v>
      </c>
      <c r="L40" s="40">
        <f t="shared" si="14"/>
        <v>0</v>
      </c>
      <c r="M40" s="40">
        <f t="shared" si="14"/>
        <v>0</v>
      </c>
      <c r="N40" s="40">
        <f t="shared" si="14"/>
        <v>0</v>
      </c>
      <c r="O40" s="40">
        <f t="shared" si="14"/>
        <v>0</v>
      </c>
      <c r="P40" s="40">
        <f t="shared" si="14"/>
        <v>0</v>
      </c>
      <c r="Q40" s="40">
        <f>SUM(E40:P40)</f>
        <v>1266566.21</v>
      </c>
      <c r="R40" s="40">
        <f>D40-Q40</f>
        <v>58325033.789999999</v>
      </c>
    </row>
    <row r="41" spans="2:18" ht="21.95" customHeight="1" x14ac:dyDescent="0.55000000000000004">
      <c r="B41" s="41"/>
      <c r="C41" s="52" t="s">
        <v>94</v>
      </c>
      <c r="D41" s="103">
        <v>1222000</v>
      </c>
      <c r="E41" s="104">
        <f>'40110'!C28+'40110'!C29+'40110'!C30</f>
        <v>17000</v>
      </c>
      <c r="F41" s="104">
        <f>'40110'!D28+'40110'!D29+'40110'!D30</f>
        <v>125400</v>
      </c>
      <c r="G41" s="104">
        <f>'40110'!E28+'40110'!E29+'40110'!E30</f>
        <v>37000</v>
      </c>
      <c r="H41" s="104">
        <f>'40110'!F28+'40110'!F29+'40110'!F30</f>
        <v>67000</v>
      </c>
      <c r="I41" s="104">
        <f>'40110'!G28+'40110'!G29+'40110'!G30</f>
        <v>0</v>
      </c>
      <c r="J41" s="104">
        <f>'40110'!H28+'40110'!H29+'40110'!H30</f>
        <v>0</v>
      </c>
      <c r="K41" s="104">
        <f>'40110'!I28+'40110'!I29+'40110'!I30</f>
        <v>0</v>
      </c>
      <c r="L41" s="104">
        <f>'40110'!J28+'40110'!J29+'40110'!J30</f>
        <v>0</v>
      </c>
      <c r="M41" s="104">
        <f>'40110'!K28+'40110'!K29+'40110'!K30</f>
        <v>0</v>
      </c>
      <c r="N41" s="104">
        <f>'40110'!L28+'40110'!L29+'40110'!L30</f>
        <v>0</v>
      </c>
      <c r="O41" s="104">
        <f>'40110'!M28+'40110'!M29+'40110'!M30</f>
        <v>0</v>
      </c>
      <c r="P41" s="104">
        <f>'40110'!N28+'40110'!N29+'40110'!N30</f>
        <v>0</v>
      </c>
      <c r="Q41" s="55">
        <f>SUM(E41:P41)</f>
        <v>246400</v>
      </c>
      <c r="R41" s="55">
        <f>D41-Q41</f>
        <v>975600</v>
      </c>
    </row>
    <row r="42" spans="2:18" ht="21.95" customHeight="1" x14ac:dyDescent="0.55000000000000004">
      <c r="B42" s="41"/>
      <c r="C42" s="42" t="s">
        <v>88</v>
      </c>
      <c r="D42" s="56">
        <v>15765000</v>
      </c>
      <c r="E42" s="44">
        <f>'40110'!C21+'40110'!C31+'40110'!C32+'40110'!C33+'40110'!C34</f>
        <v>99712.52</v>
      </c>
      <c r="F42" s="44">
        <f>'40110'!D21+'40110'!D31+'40110'!D32+'40110'!D33+'40110'!D34</f>
        <v>261535.12000000002</v>
      </c>
      <c r="G42" s="44">
        <f>'40110'!E21+'40110'!E31+'40110'!E32+'40110'!E33+'40110'!E34</f>
        <v>103227.42</v>
      </c>
      <c r="H42" s="44">
        <f>'40110'!F21+'40110'!F31+'40110'!F32+'40110'!F33+'40110'!F34</f>
        <v>412510.98000000004</v>
      </c>
      <c r="I42" s="44">
        <f>'40110'!G21+'40110'!G31+'40110'!G32+'40110'!G33+'40110'!G34</f>
        <v>0</v>
      </c>
      <c r="J42" s="44">
        <f>'40110'!H21+'40110'!H31+'40110'!H32+'40110'!H33+'40110'!H34</f>
        <v>0</v>
      </c>
      <c r="K42" s="44">
        <f>'40110'!I21+'40110'!I31+'40110'!I32+'40110'!I33+'40110'!I34</f>
        <v>0</v>
      </c>
      <c r="L42" s="44">
        <f>'40110'!J21+'40110'!J31+'40110'!J32+'40110'!J33+'40110'!J34</f>
        <v>0</v>
      </c>
      <c r="M42" s="44">
        <f>'40110'!K21+'40110'!K31+'40110'!K32+'40110'!K33+'40110'!K34</f>
        <v>0</v>
      </c>
      <c r="N42" s="44">
        <f>'40110'!L21+'40110'!L31+'40110'!L32+'40110'!L33+'40110'!L34</f>
        <v>0</v>
      </c>
      <c r="O42" s="44">
        <f>'40110'!M21+'40110'!M31+'40110'!M32+'40110'!M33+'40110'!M34</f>
        <v>0</v>
      </c>
      <c r="P42" s="44">
        <f>'40110'!N21+'40110'!N31+'40110'!N32+'40110'!N33+'40110'!N34</f>
        <v>0</v>
      </c>
      <c r="Q42" s="57">
        <f t="shared" ref="Q42:Q44" si="15">SUM(E42:P42)</f>
        <v>876986.04</v>
      </c>
      <c r="R42" s="57">
        <f t="shared" ref="R42:R44" si="16">D42-Q42</f>
        <v>14888013.960000001</v>
      </c>
    </row>
    <row r="43" spans="2:18" ht="21.95" customHeight="1" x14ac:dyDescent="0.55000000000000004">
      <c r="B43" s="41"/>
      <c r="C43" s="42" t="s">
        <v>95</v>
      </c>
      <c r="D43" s="63">
        <v>42094600</v>
      </c>
      <c r="E43" s="100">
        <f>'40110'!C35+'40110'!C36+'40110'!C37+'40110'!C38</f>
        <v>25601</v>
      </c>
      <c r="F43" s="100">
        <f>'40110'!D35+'40110'!D36+'40110'!D37+'40110'!D38</f>
        <v>78815.45</v>
      </c>
      <c r="G43" s="100">
        <f>'40110'!E35+'40110'!E36+'40110'!E37+'40110'!E38</f>
        <v>5280</v>
      </c>
      <c r="H43" s="100">
        <f>'40110'!F35+'40110'!F36+'40110'!F37+'40110'!F38</f>
        <v>23559.059999999998</v>
      </c>
      <c r="I43" s="100">
        <f>'40110'!G35+'40110'!G36+'40110'!G37+'40110'!G38</f>
        <v>0</v>
      </c>
      <c r="J43" s="100">
        <f>'40110'!H35+'40110'!H36+'40110'!H37+'40110'!H38</f>
        <v>0</v>
      </c>
      <c r="K43" s="100">
        <f>'40110'!I35+'40110'!I36+'40110'!I37+'40110'!I38</f>
        <v>0</v>
      </c>
      <c r="L43" s="100">
        <f>'40110'!J35+'40110'!J36+'40110'!J37+'40110'!J38</f>
        <v>0</v>
      </c>
      <c r="M43" s="100">
        <f>'40110'!K35+'40110'!K36+'40110'!K37+'40110'!K38</f>
        <v>0</v>
      </c>
      <c r="N43" s="100">
        <f>'40110'!L35+'40110'!L36+'40110'!L37+'40110'!L38</f>
        <v>0</v>
      </c>
      <c r="O43" s="100">
        <f>'40110'!M35+'40110'!M36+'40110'!M37+'40110'!M38</f>
        <v>0</v>
      </c>
      <c r="P43" s="100">
        <f>'40110'!N35+'40110'!N36+'40110'!N37+'40110'!N38</f>
        <v>0</v>
      </c>
      <c r="Q43" s="57">
        <f t="shared" si="15"/>
        <v>133255.51</v>
      </c>
      <c r="R43" s="57">
        <f t="shared" si="16"/>
        <v>41961344.490000002</v>
      </c>
    </row>
    <row r="44" spans="2:18" ht="21.95" customHeight="1" x14ac:dyDescent="0.55000000000000004">
      <c r="B44" s="58"/>
      <c r="C44" s="59" t="s">
        <v>96</v>
      </c>
      <c r="D44" s="64">
        <v>510000</v>
      </c>
      <c r="E44" s="101">
        <f>'40110'!C39+'40110'!C40+'40110'!C41</f>
        <v>0</v>
      </c>
      <c r="F44" s="101">
        <f>'40110'!D39+'40110'!D40+'40110'!D41</f>
        <v>5225.3600000000006</v>
      </c>
      <c r="G44" s="101">
        <f>'40110'!E39+'40110'!E40+'40110'!E41</f>
        <v>427</v>
      </c>
      <c r="H44" s="101">
        <f>'40110'!F39+'40110'!F40+'40110'!F41</f>
        <v>4272.3</v>
      </c>
      <c r="I44" s="101">
        <f>'40110'!G39+'40110'!G40+'40110'!G41</f>
        <v>0</v>
      </c>
      <c r="J44" s="101">
        <f>'40110'!H39+'40110'!H40+'40110'!H41</f>
        <v>0</v>
      </c>
      <c r="K44" s="101">
        <f>'40110'!I39+'40110'!I40+'40110'!I41</f>
        <v>0</v>
      </c>
      <c r="L44" s="101">
        <f>'40110'!J39+'40110'!J40+'40110'!J41</f>
        <v>0</v>
      </c>
      <c r="M44" s="101">
        <f>'40110'!K39+'40110'!K40+'40110'!K41</f>
        <v>0</v>
      </c>
      <c r="N44" s="101">
        <f>'40110'!L39+'40110'!L40+'40110'!L41</f>
        <v>0</v>
      </c>
      <c r="O44" s="101">
        <f>'40110'!M39+'40110'!M40+'40110'!M41</f>
        <v>0</v>
      </c>
      <c r="P44" s="101">
        <f>'40110'!N39+'40110'!N40+'40110'!N41</f>
        <v>0</v>
      </c>
      <c r="Q44" s="62">
        <f t="shared" si="15"/>
        <v>9924.66</v>
      </c>
      <c r="R44" s="62">
        <f t="shared" si="16"/>
        <v>500075.34</v>
      </c>
    </row>
    <row r="45" spans="2:18" ht="21.95" customHeight="1" x14ac:dyDescent="0.55000000000000004">
      <c r="B45" s="65" t="s">
        <v>97</v>
      </c>
      <c r="C45" s="105"/>
      <c r="D45" s="106">
        <f>D46+D47</f>
        <v>10881200</v>
      </c>
      <c r="E45" s="106">
        <f t="shared" ref="E45:P45" si="17">E46</f>
        <v>0</v>
      </c>
      <c r="F45" s="106">
        <f t="shared" si="17"/>
        <v>0</v>
      </c>
      <c r="G45" s="106">
        <f t="shared" si="17"/>
        <v>0</v>
      </c>
      <c r="H45" s="106">
        <f t="shared" si="17"/>
        <v>0</v>
      </c>
      <c r="I45" s="106">
        <f t="shared" si="17"/>
        <v>0</v>
      </c>
      <c r="J45" s="106">
        <f t="shared" si="17"/>
        <v>0</v>
      </c>
      <c r="K45" s="106">
        <f t="shared" si="17"/>
        <v>0</v>
      </c>
      <c r="L45" s="106">
        <f t="shared" si="17"/>
        <v>0</v>
      </c>
      <c r="M45" s="106">
        <f t="shared" si="17"/>
        <v>0</v>
      </c>
      <c r="N45" s="106">
        <f t="shared" si="17"/>
        <v>0</v>
      </c>
      <c r="O45" s="106">
        <f t="shared" si="17"/>
        <v>0</v>
      </c>
      <c r="P45" s="106">
        <f t="shared" si="17"/>
        <v>0</v>
      </c>
      <c r="Q45" s="106">
        <f>SUM(E45:P45)</f>
        <v>0</v>
      </c>
      <c r="R45" s="106">
        <f>D45-Q45</f>
        <v>10881200</v>
      </c>
    </row>
    <row r="46" spans="2:18" ht="21.95" customHeight="1" x14ac:dyDescent="0.55000000000000004">
      <c r="B46" s="41"/>
      <c r="C46" s="52" t="s">
        <v>98</v>
      </c>
      <c r="D46" s="53">
        <v>1181200</v>
      </c>
      <c r="E46" s="54">
        <f>'40110'!C56+'40110'!C57+'40110'!C58+'40110'!C59</f>
        <v>0</v>
      </c>
      <c r="F46" s="54">
        <f>'40110'!D56+'40110'!D57+'40110'!D58+'40110'!D59</f>
        <v>0</v>
      </c>
      <c r="G46" s="54">
        <f>'40110'!E56+'40110'!E57+'40110'!E58+'40110'!E59</f>
        <v>0</v>
      </c>
      <c r="H46" s="54">
        <f>'40110'!F56+'40110'!F57+'40110'!F58+'40110'!F59</f>
        <v>0</v>
      </c>
      <c r="I46" s="54">
        <f>'40110'!G56+'40110'!G57+'40110'!G58+'40110'!G59</f>
        <v>0</v>
      </c>
      <c r="J46" s="54">
        <f>'40110'!H56+'40110'!H57+'40110'!H58+'40110'!H59</f>
        <v>0</v>
      </c>
      <c r="K46" s="54">
        <f>'40110'!I56+'40110'!I57+'40110'!I58+'40110'!I59</f>
        <v>0</v>
      </c>
      <c r="L46" s="54">
        <f>'40110'!J56+'40110'!J57+'40110'!J58+'40110'!J59</f>
        <v>0</v>
      </c>
      <c r="M46" s="54">
        <f>'40110'!K56+'40110'!K57+'40110'!K58+'40110'!K59</f>
        <v>0</v>
      </c>
      <c r="N46" s="54">
        <f>'40110'!L56+'40110'!L57+'40110'!L58+'40110'!L59</f>
        <v>0</v>
      </c>
      <c r="O46" s="54">
        <f>'40110'!M56+'40110'!M57+'40110'!M58+'40110'!M59</f>
        <v>0</v>
      </c>
      <c r="P46" s="54">
        <f>'40110'!N56+'40110'!N57+'40110'!N58+'40110'!N59</f>
        <v>0</v>
      </c>
      <c r="Q46" s="55">
        <f>SUM(E46:P46)</f>
        <v>0</v>
      </c>
      <c r="R46" s="55">
        <f>D46-Q46</f>
        <v>1181200</v>
      </c>
    </row>
    <row r="47" spans="2:18" ht="21.95" customHeight="1" x14ac:dyDescent="0.55000000000000004">
      <c r="B47" s="41"/>
      <c r="C47" s="68" t="s">
        <v>99</v>
      </c>
      <c r="D47" s="64">
        <v>9700000</v>
      </c>
      <c r="E47" s="101">
        <f>'40110'!C60</f>
        <v>0</v>
      </c>
      <c r="F47" s="101">
        <f>'40110'!D60</f>
        <v>0</v>
      </c>
      <c r="G47" s="101">
        <f>'40110'!E60</f>
        <v>0</v>
      </c>
      <c r="H47" s="101">
        <f>'40110'!F60</f>
        <v>0</v>
      </c>
      <c r="I47" s="101">
        <f>'40110'!G60</f>
        <v>0</v>
      </c>
      <c r="J47" s="101">
        <f>'40110'!H60</f>
        <v>0</v>
      </c>
      <c r="K47" s="101">
        <f>'40110'!I60</f>
        <v>0</v>
      </c>
      <c r="L47" s="101">
        <f>'40110'!J60</f>
        <v>0</v>
      </c>
      <c r="M47" s="101">
        <f>'40110'!K60</f>
        <v>0</v>
      </c>
      <c r="N47" s="101">
        <f>'40110'!L60</f>
        <v>0</v>
      </c>
      <c r="O47" s="101">
        <f>'40110'!M60</f>
        <v>0</v>
      </c>
      <c r="P47" s="101">
        <f>'40110'!N60</f>
        <v>0</v>
      </c>
      <c r="Q47" s="62"/>
      <c r="R47" s="62"/>
    </row>
    <row r="48" spans="2:18" ht="21.95" customHeight="1" x14ac:dyDescent="0.55000000000000004">
      <c r="B48" s="71" t="s">
        <v>101</v>
      </c>
      <c r="C48" s="72"/>
      <c r="D48" s="40">
        <f>SUM(D49)</f>
        <v>18472000</v>
      </c>
      <c r="E48" s="40">
        <f t="shared" ref="E48:P48" si="18">SUM(E49)</f>
        <v>858868.19</v>
      </c>
      <c r="F48" s="40">
        <f t="shared" si="18"/>
        <v>1547966.4500000002</v>
      </c>
      <c r="G48" s="40">
        <f t="shared" si="18"/>
        <v>1906689.72</v>
      </c>
      <c r="H48" s="40">
        <f t="shared" si="18"/>
        <v>2268120.64</v>
      </c>
      <c r="I48" s="40">
        <f t="shared" si="18"/>
        <v>0</v>
      </c>
      <c r="J48" s="40">
        <f t="shared" si="18"/>
        <v>0</v>
      </c>
      <c r="K48" s="40">
        <f t="shared" si="18"/>
        <v>0</v>
      </c>
      <c r="L48" s="40">
        <f t="shared" si="18"/>
        <v>0</v>
      </c>
      <c r="M48" s="40">
        <f t="shared" si="18"/>
        <v>0</v>
      </c>
      <c r="N48" s="40">
        <f t="shared" si="18"/>
        <v>0</v>
      </c>
      <c r="O48" s="40">
        <f t="shared" si="18"/>
        <v>0</v>
      </c>
      <c r="P48" s="40">
        <f t="shared" si="18"/>
        <v>0</v>
      </c>
      <c r="Q48" s="40">
        <f>SUM(E48:P48)</f>
        <v>6581645</v>
      </c>
      <c r="R48" s="40">
        <f>D48-Q48</f>
        <v>11890355</v>
      </c>
    </row>
    <row r="49" spans="2:20" ht="21.95" customHeight="1" x14ac:dyDescent="0.55000000000000004">
      <c r="B49" s="58"/>
      <c r="C49" s="59" t="s">
        <v>102</v>
      </c>
      <c r="D49" s="69">
        <v>18472000</v>
      </c>
      <c r="E49" s="102">
        <f>'40110'!C61</f>
        <v>858868.19</v>
      </c>
      <c r="F49" s="102">
        <f>'40110'!D61</f>
        <v>1547966.4500000002</v>
      </c>
      <c r="G49" s="102">
        <f>'40110'!E61</f>
        <v>1906689.72</v>
      </c>
      <c r="H49" s="102">
        <f>'40110'!F61</f>
        <v>2268120.64</v>
      </c>
      <c r="I49" s="102">
        <f>'40110'!G61</f>
        <v>0</v>
      </c>
      <c r="J49" s="102">
        <f>'40110'!H61</f>
        <v>0</v>
      </c>
      <c r="K49" s="102">
        <f>'40110'!I61</f>
        <v>0</v>
      </c>
      <c r="L49" s="102">
        <f>'40110'!J61</f>
        <v>0</v>
      </c>
      <c r="M49" s="102">
        <f>'40110'!K61</f>
        <v>0</v>
      </c>
      <c r="N49" s="102">
        <f>'40110'!L61</f>
        <v>0</v>
      </c>
      <c r="O49" s="102">
        <f>'40110'!M61</f>
        <v>0</v>
      </c>
      <c r="P49" s="102">
        <f>'40110'!N61</f>
        <v>0</v>
      </c>
      <c r="Q49" s="45">
        <f>SUM(E49:P49)</f>
        <v>6581645</v>
      </c>
      <c r="R49" s="45">
        <f>D49-Q49</f>
        <v>11890355</v>
      </c>
    </row>
    <row r="50" spans="2:20" s="46" customFormat="1" ht="21.95" customHeight="1" x14ac:dyDescent="0.55000000000000004">
      <c r="B50" s="117" t="s">
        <v>32</v>
      </c>
      <c r="C50" s="117"/>
      <c r="D50" s="47">
        <f>D36+D40+D45+D48</f>
        <v>93821000</v>
      </c>
      <c r="E50" s="47">
        <f t="shared" ref="E50:R50" si="19">E36+E40+E45+E48</f>
        <v>1375081.71</v>
      </c>
      <c r="F50" s="47">
        <f t="shared" si="19"/>
        <v>2377287.38</v>
      </c>
      <c r="G50" s="47">
        <f t="shared" si="19"/>
        <v>2417794.14</v>
      </c>
      <c r="H50" s="47">
        <f t="shared" si="19"/>
        <v>3132937.9800000004</v>
      </c>
      <c r="I50" s="47">
        <f t="shared" si="19"/>
        <v>0</v>
      </c>
      <c r="J50" s="47">
        <f t="shared" si="19"/>
        <v>0</v>
      </c>
      <c r="K50" s="47">
        <f t="shared" si="19"/>
        <v>0</v>
      </c>
      <c r="L50" s="47">
        <f t="shared" si="19"/>
        <v>0</v>
      </c>
      <c r="M50" s="47">
        <f t="shared" si="19"/>
        <v>0</v>
      </c>
      <c r="N50" s="47">
        <f t="shared" si="19"/>
        <v>0</v>
      </c>
      <c r="O50" s="47">
        <f t="shared" si="19"/>
        <v>0</v>
      </c>
      <c r="P50" s="47">
        <f t="shared" si="19"/>
        <v>0</v>
      </c>
      <c r="Q50" s="47">
        <f>Q36+Q40+Q45+Q48</f>
        <v>9303101.2100000009</v>
      </c>
      <c r="R50" s="47">
        <f t="shared" si="19"/>
        <v>84517898.789999992</v>
      </c>
      <c r="T50" s="73">
        <v>2364318.17</v>
      </c>
    </row>
    <row r="51" spans="2:20" s="46" customFormat="1" ht="21.95" customHeight="1" x14ac:dyDescent="0.55000000000000004">
      <c r="B51" s="4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T51" s="74"/>
    </row>
    <row r="52" spans="2:20" s="46" customFormat="1" ht="21.95" customHeight="1" x14ac:dyDescent="0.55000000000000004">
      <c r="B52" s="48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T52" s="74"/>
    </row>
    <row r="53" spans="2:20" s="46" customFormat="1" ht="21.95" customHeight="1" x14ac:dyDescent="0.55000000000000004">
      <c r="B53" s="4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T53" s="74"/>
    </row>
    <row r="54" spans="2:20" s="46" customFormat="1" ht="21.95" customHeight="1" x14ac:dyDescent="0.55000000000000004">
      <c r="B54" s="4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T54" s="74"/>
    </row>
    <row r="55" spans="2:20" s="46" customFormat="1" ht="21.95" customHeight="1" x14ac:dyDescent="0.55000000000000004">
      <c r="B55" s="48"/>
      <c r="C55" s="48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T55" s="74"/>
    </row>
    <row r="56" spans="2:20" s="46" customFormat="1" ht="21.95" customHeight="1" x14ac:dyDescent="0.55000000000000004">
      <c r="B56" s="48"/>
      <c r="C56" s="48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T56" s="74"/>
    </row>
    <row r="57" spans="2:20" s="46" customFormat="1" ht="21.95" customHeight="1" x14ac:dyDescent="0.55000000000000004">
      <c r="B57" s="48"/>
      <c r="C57" s="48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T57" s="74"/>
    </row>
    <row r="58" spans="2:20" s="46" customFormat="1" ht="21.95" customHeight="1" x14ac:dyDescent="0.55000000000000004">
      <c r="B58" s="48"/>
      <c r="C58" s="48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T58" s="74"/>
    </row>
    <row r="59" spans="2:20" s="46" customFormat="1" ht="21.95" customHeight="1" x14ac:dyDescent="0.55000000000000004">
      <c r="B59" s="48"/>
      <c r="C59" s="48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T59" s="74"/>
    </row>
    <row r="60" spans="2:20" s="46" customFormat="1" ht="21.95" customHeight="1" x14ac:dyDescent="0.55000000000000004">
      <c r="B60" s="48"/>
      <c r="C60" s="48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T60" s="74"/>
    </row>
    <row r="61" spans="2:20" s="46" customFormat="1" ht="21.95" customHeight="1" x14ac:dyDescent="0.55000000000000004">
      <c r="B61" s="48"/>
      <c r="C61" s="48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T61" s="74"/>
    </row>
    <row r="62" spans="2:20" s="46" customFormat="1" ht="21.95" customHeight="1" x14ac:dyDescent="0.55000000000000004">
      <c r="B62" s="48"/>
      <c r="C62" s="48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T62" s="74"/>
    </row>
    <row r="63" spans="2:20" s="46" customFormat="1" ht="21.95" customHeight="1" x14ac:dyDescent="0.55000000000000004">
      <c r="B63" s="48"/>
      <c r="C63" s="48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T63" s="74"/>
    </row>
    <row r="64" spans="2:20" s="46" customFormat="1" ht="21.95" customHeight="1" x14ac:dyDescent="0.55000000000000004">
      <c r="B64" s="48"/>
      <c r="C64" s="48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T64" s="74"/>
    </row>
    <row r="65" spans="2:18" x14ac:dyDescent="0.55000000000000004">
      <c r="B65" s="32" t="s">
        <v>103</v>
      </c>
      <c r="C65" s="33"/>
      <c r="D65" s="33"/>
    </row>
    <row r="66" spans="2:18" ht="6" customHeight="1" x14ac:dyDescent="0.55000000000000004">
      <c r="B66" s="34"/>
      <c r="C66" s="35" t="s">
        <v>1</v>
      </c>
      <c r="D66" s="35" t="s">
        <v>1</v>
      </c>
    </row>
    <row r="67" spans="2:18" ht="21.95" customHeight="1" x14ac:dyDescent="0.55000000000000004">
      <c r="B67" s="116" t="s">
        <v>74</v>
      </c>
      <c r="C67" s="116" t="s">
        <v>3</v>
      </c>
      <c r="D67" s="116" t="s">
        <v>33</v>
      </c>
      <c r="E67" s="116" t="s">
        <v>75</v>
      </c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 t="s">
        <v>36</v>
      </c>
    </row>
    <row r="68" spans="2:18" ht="21.95" customHeight="1" x14ac:dyDescent="0.55000000000000004">
      <c r="B68" s="116"/>
      <c r="C68" s="116"/>
      <c r="D68" s="116"/>
      <c r="E68" s="36" t="s">
        <v>38</v>
      </c>
      <c r="F68" s="36" t="s">
        <v>76</v>
      </c>
      <c r="G68" s="36" t="s">
        <v>77</v>
      </c>
      <c r="H68" s="36" t="s">
        <v>78</v>
      </c>
      <c r="I68" s="36" t="s">
        <v>79</v>
      </c>
      <c r="J68" s="36" t="s">
        <v>80</v>
      </c>
      <c r="K68" s="36" t="s">
        <v>81</v>
      </c>
      <c r="L68" s="36" t="s">
        <v>82</v>
      </c>
      <c r="M68" s="36" t="s">
        <v>83</v>
      </c>
      <c r="N68" s="36" t="s">
        <v>84</v>
      </c>
      <c r="O68" s="36" t="s">
        <v>85</v>
      </c>
      <c r="P68" s="36" t="s">
        <v>86</v>
      </c>
      <c r="Q68" s="37" t="s">
        <v>37</v>
      </c>
      <c r="R68" s="116"/>
    </row>
    <row r="69" spans="2:18" s="46" customFormat="1" ht="21.95" customHeight="1" x14ac:dyDescent="0.55000000000000004">
      <c r="B69" s="38" t="s">
        <v>90</v>
      </c>
      <c r="C69" s="51"/>
      <c r="D69" s="40">
        <f>SUM(D70:D72)</f>
        <v>5253600</v>
      </c>
      <c r="E69" s="40">
        <f t="shared" ref="E69:P69" si="20">SUM(E70:E72)</f>
        <v>356085</v>
      </c>
      <c r="F69" s="40">
        <f t="shared" si="20"/>
        <v>355522</v>
      </c>
      <c r="G69" s="40">
        <f t="shared" si="20"/>
        <v>355522</v>
      </c>
      <c r="H69" s="40">
        <f t="shared" si="20"/>
        <v>354835</v>
      </c>
      <c r="I69" s="40">
        <f t="shared" si="20"/>
        <v>0</v>
      </c>
      <c r="J69" s="40">
        <f t="shared" si="20"/>
        <v>0</v>
      </c>
      <c r="K69" s="40">
        <f t="shared" si="20"/>
        <v>0</v>
      </c>
      <c r="L69" s="40">
        <f t="shared" si="20"/>
        <v>0</v>
      </c>
      <c r="M69" s="40">
        <f t="shared" si="20"/>
        <v>0</v>
      </c>
      <c r="N69" s="40">
        <f t="shared" si="20"/>
        <v>0</v>
      </c>
      <c r="O69" s="40">
        <f t="shared" si="20"/>
        <v>0</v>
      </c>
      <c r="P69" s="40">
        <f t="shared" si="20"/>
        <v>0</v>
      </c>
      <c r="Q69" s="40">
        <f>SUM(E69:P69)</f>
        <v>1421964</v>
      </c>
      <c r="R69" s="40">
        <f>D69-Q69</f>
        <v>3831636</v>
      </c>
    </row>
    <row r="70" spans="2:18" ht="21.95" customHeight="1" x14ac:dyDescent="0.55000000000000004">
      <c r="B70" s="41"/>
      <c r="C70" s="52" t="s">
        <v>91</v>
      </c>
      <c r="D70" s="103">
        <v>4755600</v>
      </c>
      <c r="E70" s="104">
        <f>'40114'!C12</f>
        <v>335838</v>
      </c>
      <c r="F70" s="104">
        <f>'40114'!D12</f>
        <v>335643</v>
      </c>
      <c r="G70" s="104">
        <f>'40114'!E12</f>
        <v>335448</v>
      </c>
      <c r="H70" s="104">
        <f>'40114'!F12</f>
        <v>335448</v>
      </c>
      <c r="I70" s="104">
        <f>'40114'!G12</f>
        <v>0</v>
      </c>
      <c r="J70" s="104">
        <f>'40114'!H12</f>
        <v>0</v>
      </c>
      <c r="K70" s="104">
        <f>'40114'!I12</f>
        <v>0</v>
      </c>
      <c r="L70" s="104">
        <f>'40114'!J12</f>
        <v>0</v>
      </c>
      <c r="M70" s="104">
        <f>'40114'!K12</f>
        <v>0</v>
      </c>
      <c r="N70" s="104">
        <f>'40114'!L12</f>
        <v>0</v>
      </c>
      <c r="O70" s="104">
        <f>'40114'!M12</f>
        <v>0</v>
      </c>
      <c r="P70" s="104">
        <f>'40114'!N12</f>
        <v>0</v>
      </c>
      <c r="Q70" s="55">
        <f>SUM(E70:P70)</f>
        <v>1342377</v>
      </c>
      <c r="R70" s="55">
        <f>D70-Q70</f>
        <v>3413223</v>
      </c>
    </row>
    <row r="71" spans="2:18" ht="21.95" customHeight="1" x14ac:dyDescent="0.55000000000000004">
      <c r="B71" s="41"/>
      <c r="C71" s="42" t="s">
        <v>92</v>
      </c>
      <c r="D71" s="56">
        <v>265800</v>
      </c>
      <c r="E71" s="100">
        <f>'40114'!C13</f>
        <v>4813</v>
      </c>
      <c r="F71" s="100">
        <f>'40114'!D13</f>
        <v>4445</v>
      </c>
      <c r="G71" s="100">
        <f>'40114'!E13</f>
        <v>4640</v>
      </c>
      <c r="H71" s="100">
        <f>'40114'!F13</f>
        <v>3953</v>
      </c>
      <c r="I71" s="100">
        <f>'40114'!G13</f>
        <v>0</v>
      </c>
      <c r="J71" s="100">
        <f>'40114'!H13</f>
        <v>0</v>
      </c>
      <c r="K71" s="100">
        <f>'40114'!I13</f>
        <v>0</v>
      </c>
      <c r="L71" s="100">
        <f>'40114'!J13</f>
        <v>0</v>
      </c>
      <c r="M71" s="100">
        <f>'40114'!K13</f>
        <v>0</v>
      </c>
      <c r="N71" s="100">
        <f>'40114'!L13</f>
        <v>0</v>
      </c>
      <c r="O71" s="100">
        <f>'40114'!M13</f>
        <v>0</v>
      </c>
      <c r="P71" s="100">
        <f>'40114'!N13</f>
        <v>0</v>
      </c>
      <c r="Q71" s="57">
        <f t="shared" ref="Q71:Q72" si="21">SUM(E71:P71)</f>
        <v>17851</v>
      </c>
      <c r="R71" s="57">
        <f t="shared" ref="R71:R72" si="22">D71-Q71</f>
        <v>247949</v>
      </c>
    </row>
    <row r="72" spans="2:18" ht="21.95" customHeight="1" x14ac:dyDescent="0.55000000000000004">
      <c r="B72" s="58"/>
      <c r="C72" s="59" t="s">
        <v>93</v>
      </c>
      <c r="D72" s="60">
        <v>232200</v>
      </c>
      <c r="E72" s="101">
        <f>'40114'!C14</f>
        <v>15434</v>
      </c>
      <c r="F72" s="101">
        <f>'40114'!D14</f>
        <v>15434</v>
      </c>
      <c r="G72" s="101">
        <f>'40114'!E14</f>
        <v>15434</v>
      </c>
      <c r="H72" s="101">
        <f>'40114'!F14</f>
        <v>15434</v>
      </c>
      <c r="I72" s="101">
        <f>'40114'!G14</f>
        <v>0</v>
      </c>
      <c r="J72" s="101">
        <f>'40114'!H14</f>
        <v>0</v>
      </c>
      <c r="K72" s="101">
        <f>'40114'!I14</f>
        <v>0</v>
      </c>
      <c r="L72" s="101">
        <f>'40114'!J14</f>
        <v>0</v>
      </c>
      <c r="M72" s="101">
        <f>'40114'!K14</f>
        <v>0</v>
      </c>
      <c r="N72" s="101">
        <f>'40114'!L14</f>
        <v>0</v>
      </c>
      <c r="O72" s="101">
        <f>'40114'!M14</f>
        <v>0</v>
      </c>
      <c r="P72" s="101">
        <f>'40114'!N14</f>
        <v>0</v>
      </c>
      <c r="Q72" s="62">
        <f t="shared" si="21"/>
        <v>61736</v>
      </c>
      <c r="R72" s="62">
        <f t="shared" si="22"/>
        <v>170464</v>
      </c>
    </row>
    <row r="73" spans="2:18" s="46" customFormat="1" ht="21.95" customHeight="1" x14ac:dyDescent="0.55000000000000004">
      <c r="B73" s="38" t="s">
        <v>87</v>
      </c>
      <c r="C73" s="39"/>
      <c r="D73" s="40">
        <f>SUM(D74:D77)</f>
        <v>9106600</v>
      </c>
      <c r="E73" s="40">
        <f t="shared" ref="E73:P73" si="23">SUM(E74:E77)</f>
        <v>832967.3</v>
      </c>
      <c r="F73" s="40">
        <f t="shared" si="23"/>
        <v>1652441.36</v>
      </c>
      <c r="G73" s="40">
        <f t="shared" si="23"/>
        <v>460100.59000000008</v>
      </c>
      <c r="H73" s="40">
        <f t="shared" si="23"/>
        <v>1056080.83</v>
      </c>
      <c r="I73" s="40">
        <f t="shared" si="23"/>
        <v>0</v>
      </c>
      <c r="J73" s="40">
        <f t="shared" si="23"/>
        <v>0</v>
      </c>
      <c r="K73" s="40">
        <f t="shared" si="23"/>
        <v>0</v>
      </c>
      <c r="L73" s="40">
        <f t="shared" si="23"/>
        <v>0</v>
      </c>
      <c r="M73" s="40">
        <f t="shared" si="23"/>
        <v>0</v>
      </c>
      <c r="N73" s="40">
        <f t="shared" si="23"/>
        <v>0</v>
      </c>
      <c r="O73" s="40">
        <f t="shared" si="23"/>
        <v>0</v>
      </c>
      <c r="P73" s="40">
        <f t="shared" si="23"/>
        <v>0</v>
      </c>
      <c r="Q73" s="40">
        <f>SUM(E73:P73)</f>
        <v>4001590.08</v>
      </c>
      <c r="R73" s="40">
        <f>D73-Q73</f>
        <v>5105009.92</v>
      </c>
    </row>
    <row r="74" spans="2:18" ht="21.95" customHeight="1" x14ac:dyDescent="0.55000000000000004">
      <c r="B74" s="41"/>
      <c r="C74" s="52" t="s">
        <v>94</v>
      </c>
      <c r="D74" s="53">
        <v>697000</v>
      </c>
      <c r="E74" s="76">
        <f>'40114'!C21+'40114'!C29+'40114'!C30</f>
        <v>20500</v>
      </c>
      <c r="F74" s="76">
        <f>'40114'!D21+'40114'!D29+'40114'!D30</f>
        <v>75650</v>
      </c>
      <c r="G74" s="76">
        <f>'40114'!E21+'40114'!E29+'40114'!E30</f>
        <v>139500</v>
      </c>
      <c r="H74" s="76">
        <f>'40114'!F21+'40114'!F29+'40114'!F30</f>
        <v>170550</v>
      </c>
      <c r="I74" s="76">
        <f>'40114'!G21+'40114'!G29+'40114'!G30</f>
        <v>0</v>
      </c>
      <c r="J74" s="76">
        <f>'40114'!H21+'40114'!H29+'40114'!H30</f>
        <v>0</v>
      </c>
      <c r="K74" s="76">
        <f>'40114'!I21+'40114'!I29+'40114'!I30</f>
        <v>0</v>
      </c>
      <c r="L74" s="76">
        <f>'40114'!J21+'40114'!J29+'40114'!J30</f>
        <v>0</v>
      </c>
      <c r="M74" s="76">
        <f>'40114'!K21+'40114'!K29+'40114'!K30</f>
        <v>0</v>
      </c>
      <c r="N74" s="76">
        <f>'40114'!L21+'40114'!L29+'40114'!L30</f>
        <v>0</v>
      </c>
      <c r="O74" s="76">
        <f>'40114'!M21+'40114'!M29+'40114'!M30</f>
        <v>0</v>
      </c>
      <c r="P74" s="76">
        <f>'40114'!N21+'40114'!N29+'40114'!N30</f>
        <v>0</v>
      </c>
      <c r="Q74" s="55">
        <f>SUM(E74:P74)</f>
        <v>406200</v>
      </c>
      <c r="R74" s="55">
        <f>D74-Q74</f>
        <v>290800</v>
      </c>
    </row>
    <row r="75" spans="2:18" ht="21.95" customHeight="1" x14ac:dyDescent="0.55000000000000004">
      <c r="B75" s="41"/>
      <c r="C75" s="42" t="s">
        <v>88</v>
      </c>
      <c r="D75" s="56">
        <v>903600</v>
      </c>
      <c r="E75" s="70">
        <f>'40114'!C22+'40114'!C31+'40114'!C32+'40114'!C33+'40114'!C34</f>
        <v>360857.5</v>
      </c>
      <c r="F75" s="70">
        <f>'40114'!D22+'40114'!D31+'40114'!D32+'40114'!D33+'40114'!D34</f>
        <v>516015.90000000008</v>
      </c>
      <c r="G75" s="70">
        <f>'40114'!E22+'40114'!E31+'40114'!E32+'40114'!E33+'40114'!E34</f>
        <v>123261.9</v>
      </c>
      <c r="H75" s="70">
        <f>'40114'!F22+'40114'!F31+'40114'!F32+'40114'!F33+'40114'!F34</f>
        <v>210718.13999999998</v>
      </c>
      <c r="I75" s="70">
        <f>'40114'!G22+'40114'!G31+'40114'!G32+'40114'!G33+'40114'!G34</f>
        <v>0</v>
      </c>
      <c r="J75" s="70">
        <f>'40114'!H22+'40114'!H31+'40114'!H32+'40114'!H33+'40114'!H34</f>
        <v>0</v>
      </c>
      <c r="K75" s="70">
        <f>'40114'!I22+'40114'!I31+'40114'!I32+'40114'!I33+'40114'!I34</f>
        <v>0</v>
      </c>
      <c r="L75" s="70">
        <f>'40114'!J22+'40114'!J31+'40114'!J32+'40114'!J33+'40114'!J34</f>
        <v>0</v>
      </c>
      <c r="M75" s="70">
        <f>'40114'!K22+'40114'!K31+'40114'!K32+'40114'!K33+'40114'!K34</f>
        <v>0</v>
      </c>
      <c r="N75" s="70">
        <f>'40114'!L22+'40114'!L31+'40114'!L32+'40114'!L33+'40114'!L34</f>
        <v>0</v>
      </c>
      <c r="O75" s="70">
        <f>'40114'!M22+'40114'!M31+'40114'!M32+'40114'!M33+'40114'!M34</f>
        <v>0</v>
      </c>
      <c r="P75" s="70">
        <f>'40114'!N22+'40114'!N31+'40114'!N32+'40114'!N33+'40114'!N34</f>
        <v>0</v>
      </c>
      <c r="Q75" s="57">
        <f t="shared" ref="Q75:Q77" si="24">SUM(E75:P75)</f>
        <v>1210853.4400000002</v>
      </c>
      <c r="R75" s="57">
        <f t="shared" ref="R75:R77" si="25">D75-Q75</f>
        <v>-307253.44000000018</v>
      </c>
    </row>
    <row r="76" spans="2:18" ht="21.95" customHeight="1" x14ac:dyDescent="0.55000000000000004">
      <c r="B76" s="41"/>
      <c r="C76" s="42" t="s">
        <v>95</v>
      </c>
      <c r="D76" s="56">
        <v>7450000</v>
      </c>
      <c r="E76" s="70">
        <f>'40114'!C35+'40114'!C36+'40114'!C37</f>
        <v>451609.8</v>
      </c>
      <c r="F76" s="70">
        <f>'40114'!D35+'40114'!D36+'40114'!D37</f>
        <v>1060775.46</v>
      </c>
      <c r="G76" s="70">
        <f>'40114'!E35+'40114'!E36+'40114'!E37</f>
        <v>197338.69000000003</v>
      </c>
      <c r="H76" s="70">
        <f>'40114'!F35+'40114'!F36+'40114'!F37</f>
        <v>674812.69</v>
      </c>
      <c r="I76" s="70">
        <f>'40114'!G35+'40114'!G36+'40114'!G37</f>
        <v>0</v>
      </c>
      <c r="J76" s="70">
        <f>'40114'!H35+'40114'!H36+'40114'!H37</f>
        <v>0</v>
      </c>
      <c r="K76" s="70">
        <f>'40114'!I35+'40114'!I36+'40114'!I37</f>
        <v>0</v>
      </c>
      <c r="L76" s="70">
        <f>'40114'!J35+'40114'!J36+'40114'!J37</f>
        <v>0</v>
      </c>
      <c r="M76" s="70">
        <f>'40114'!K35+'40114'!K36+'40114'!K37</f>
        <v>0</v>
      </c>
      <c r="N76" s="70">
        <f>'40114'!L35+'40114'!L36+'40114'!L37</f>
        <v>0</v>
      </c>
      <c r="O76" s="70">
        <f>'40114'!M35+'40114'!M36+'40114'!M37</f>
        <v>0</v>
      </c>
      <c r="P76" s="70">
        <f>'40114'!N35+'40114'!N36+'40114'!N37</f>
        <v>0</v>
      </c>
      <c r="Q76" s="57">
        <f t="shared" si="24"/>
        <v>2384536.6399999997</v>
      </c>
      <c r="R76" s="57">
        <f t="shared" si="25"/>
        <v>5065463.3600000003</v>
      </c>
    </row>
    <row r="77" spans="2:18" ht="21.95" customHeight="1" x14ac:dyDescent="0.55000000000000004">
      <c r="B77" s="58"/>
      <c r="C77" s="59" t="s">
        <v>96</v>
      </c>
      <c r="D77" s="60">
        <v>56000</v>
      </c>
      <c r="E77" s="78">
        <f>'40114'!C38+'40114'!C39</f>
        <v>0</v>
      </c>
      <c r="F77" s="78">
        <f>'40114'!D38+'40114'!D39</f>
        <v>0</v>
      </c>
      <c r="G77" s="78">
        <f>'40114'!E38+'40114'!E39</f>
        <v>0</v>
      </c>
      <c r="H77" s="78">
        <f>'40114'!F38+'40114'!F39</f>
        <v>0</v>
      </c>
      <c r="I77" s="78">
        <f>'40114'!G38+'40114'!G39</f>
        <v>0</v>
      </c>
      <c r="J77" s="78">
        <f>'40114'!H38+'40114'!H39</f>
        <v>0</v>
      </c>
      <c r="K77" s="78">
        <f>'40114'!I38+'40114'!I39</f>
        <v>0</v>
      </c>
      <c r="L77" s="78">
        <f>'40114'!J38+'40114'!J39</f>
        <v>0</v>
      </c>
      <c r="M77" s="78">
        <f>'40114'!K38+'40114'!K39</f>
        <v>0</v>
      </c>
      <c r="N77" s="78">
        <f>'40114'!L38+'40114'!L39</f>
        <v>0</v>
      </c>
      <c r="O77" s="78">
        <f>'40114'!M38+'40114'!M39</f>
        <v>0</v>
      </c>
      <c r="P77" s="78">
        <f>'40114'!N38+'40114'!N39</f>
        <v>0</v>
      </c>
      <c r="Q77" s="62">
        <f t="shared" si="24"/>
        <v>0</v>
      </c>
      <c r="R77" s="62">
        <f t="shared" si="25"/>
        <v>56000</v>
      </c>
    </row>
    <row r="78" spans="2:18" s="46" customFormat="1" ht="21.95" customHeight="1" x14ac:dyDescent="0.55000000000000004">
      <c r="B78" s="65" t="s">
        <v>97</v>
      </c>
      <c r="C78" s="66"/>
      <c r="D78" s="67">
        <f>D79+D80</f>
        <v>1039800</v>
      </c>
      <c r="E78" s="67">
        <f>SUM(E79+E80)</f>
        <v>0</v>
      </c>
      <c r="F78" s="67">
        <f t="shared" ref="F78:P78" si="26">SUM(F79+F80)</f>
        <v>23968</v>
      </c>
      <c r="G78" s="67">
        <f t="shared" si="26"/>
        <v>0</v>
      </c>
      <c r="H78" s="67">
        <f t="shared" si="26"/>
        <v>0</v>
      </c>
      <c r="I78" s="67">
        <f t="shared" si="26"/>
        <v>0</v>
      </c>
      <c r="J78" s="67">
        <f t="shared" si="26"/>
        <v>0</v>
      </c>
      <c r="K78" s="67">
        <f t="shared" si="26"/>
        <v>0</v>
      </c>
      <c r="L78" s="67">
        <f t="shared" si="26"/>
        <v>0</v>
      </c>
      <c r="M78" s="67">
        <f t="shared" si="26"/>
        <v>0</v>
      </c>
      <c r="N78" s="67">
        <f t="shared" si="26"/>
        <v>0</v>
      </c>
      <c r="O78" s="67">
        <f t="shared" si="26"/>
        <v>0</v>
      </c>
      <c r="P78" s="67">
        <f t="shared" si="26"/>
        <v>0</v>
      </c>
      <c r="Q78" s="67">
        <f>SUM(Q79+Q80)</f>
        <v>23968</v>
      </c>
      <c r="R78" s="67">
        <f>D78-Q78</f>
        <v>1015832</v>
      </c>
    </row>
    <row r="79" spans="2:18" ht="21.95" customHeight="1" x14ac:dyDescent="0.55000000000000004">
      <c r="B79" s="41"/>
      <c r="C79" s="42" t="s">
        <v>98</v>
      </c>
      <c r="D79" s="63">
        <v>739800</v>
      </c>
      <c r="E79" s="100">
        <f>'40114'!C40+'40114'!C41+'40114'!C42+'40114'!C43+'40114'!C57</f>
        <v>0</v>
      </c>
      <c r="F79" s="100">
        <f>'40114'!D40+'40114'!D41+'40114'!D42+'40114'!D43+'40114'!D57</f>
        <v>23968</v>
      </c>
      <c r="G79" s="100">
        <f>'40114'!E40+'40114'!E41+'40114'!E42+'40114'!E43+'40114'!E57</f>
        <v>0</v>
      </c>
      <c r="H79" s="100">
        <f>'40114'!F40+'40114'!F41+'40114'!F42+'40114'!F43+'40114'!F57</f>
        <v>0</v>
      </c>
      <c r="I79" s="100">
        <f>'40114'!G40+'40114'!G41+'40114'!G42+'40114'!G43+'40114'!G57</f>
        <v>0</v>
      </c>
      <c r="J79" s="100">
        <f>'40114'!H40+'40114'!H41+'40114'!H42+'40114'!H43+'40114'!H57</f>
        <v>0</v>
      </c>
      <c r="K79" s="100">
        <f>'40114'!I40+'40114'!I41+'40114'!I42+'40114'!I43+'40114'!I57</f>
        <v>0</v>
      </c>
      <c r="L79" s="100">
        <f>'40114'!J40+'40114'!J41+'40114'!J42+'40114'!J43+'40114'!J57</f>
        <v>0</v>
      </c>
      <c r="M79" s="100">
        <f>'40114'!K40+'40114'!K41+'40114'!K42+'40114'!K43+'40114'!K57</f>
        <v>0</v>
      </c>
      <c r="N79" s="100">
        <f>'40114'!L40+'40114'!L41+'40114'!L42+'40114'!L43+'40114'!L57</f>
        <v>0</v>
      </c>
      <c r="O79" s="100">
        <f>'40114'!M40+'40114'!M41+'40114'!M42+'40114'!M43+'40114'!M57</f>
        <v>0</v>
      </c>
      <c r="P79" s="100">
        <f>'40114'!N40+'40114'!N41+'40114'!N42+'40114'!N43+'40114'!N57</f>
        <v>0</v>
      </c>
      <c r="Q79" s="57">
        <f>SUM(E79:P79)</f>
        <v>23968</v>
      </c>
      <c r="R79" s="57">
        <f>D79-Q79</f>
        <v>715832</v>
      </c>
    </row>
    <row r="80" spans="2:18" ht="24" customHeight="1" x14ac:dyDescent="0.55000000000000004">
      <c r="B80" s="58"/>
      <c r="C80" s="68" t="s">
        <v>99</v>
      </c>
      <c r="D80" s="64">
        <v>300000</v>
      </c>
      <c r="E80" s="107">
        <f>'40114'!C58</f>
        <v>0</v>
      </c>
      <c r="F80" s="107">
        <f>'40114'!D58</f>
        <v>0</v>
      </c>
      <c r="G80" s="107">
        <f>'40114'!E58</f>
        <v>0</v>
      </c>
      <c r="H80" s="107">
        <f>'40114'!F58</f>
        <v>0</v>
      </c>
      <c r="I80" s="107">
        <f>'40114'!G58</f>
        <v>0</v>
      </c>
      <c r="J80" s="107">
        <f>'40114'!H58</f>
        <v>0</v>
      </c>
      <c r="K80" s="107">
        <f>'40114'!I58</f>
        <v>0</v>
      </c>
      <c r="L80" s="107">
        <f>'40114'!J58</f>
        <v>0</v>
      </c>
      <c r="M80" s="107">
        <f>'40114'!K58</f>
        <v>0</v>
      </c>
      <c r="N80" s="107">
        <f>'40114'!L58</f>
        <v>0</v>
      </c>
      <c r="O80" s="107">
        <f>'40114'!M58</f>
        <v>0</v>
      </c>
      <c r="P80" s="107">
        <f>'40114'!N58</f>
        <v>0</v>
      </c>
      <c r="Q80" s="57">
        <f>SUM(E80:P80)</f>
        <v>0</v>
      </c>
      <c r="R80" s="57">
        <f>D80-Q80</f>
        <v>300000</v>
      </c>
    </row>
    <row r="81" spans="2:18" s="46" customFormat="1" ht="21.95" customHeight="1" x14ac:dyDescent="0.55000000000000004">
      <c r="B81" s="117" t="s">
        <v>32</v>
      </c>
      <c r="C81" s="117"/>
      <c r="D81" s="79">
        <f>D69+D73+D78</f>
        <v>15400000</v>
      </c>
      <c r="E81" s="79">
        <f t="shared" ref="E81:R81" si="27">E69+E73+E78</f>
        <v>1189052.3</v>
      </c>
      <c r="F81" s="79">
        <f t="shared" si="27"/>
        <v>2031931.36</v>
      </c>
      <c r="G81" s="79">
        <f t="shared" si="27"/>
        <v>815622.59000000008</v>
      </c>
      <c r="H81" s="79">
        <f t="shared" si="27"/>
        <v>1410915.83</v>
      </c>
      <c r="I81" s="79">
        <f t="shared" si="27"/>
        <v>0</v>
      </c>
      <c r="J81" s="79">
        <f t="shared" si="27"/>
        <v>0</v>
      </c>
      <c r="K81" s="79">
        <f t="shared" si="27"/>
        <v>0</v>
      </c>
      <c r="L81" s="79">
        <f t="shared" si="27"/>
        <v>0</v>
      </c>
      <c r="M81" s="79">
        <f t="shared" si="27"/>
        <v>0</v>
      </c>
      <c r="N81" s="79">
        <f t="shared" si="27"/>
        <v>0</v>
      </c>
      <c r="O81" s="79">
        <f t="shared" si="27"/>
        <v>0</v>
      </c>
      <c r="P81" s="79">
        <f t="shared" si="27"/>
        <v>0</v>
      </c>
      <c r="Q81" s="79">
        <f t="shared" si="27"/>
        <v>5447522.0800000001</v>
      </c>
      <c r="R81" s="79">
        <f t="shared" si="27"/>
        <v>9952477.9199999999</v>
      </c>
    </row>
    <row r="83" spans="2:18" x14ac:dyDescent="0.55000000000000004">
      <c r="B83" s="32" t="s">
        <v>104</v>
      </c>
      <c r="C83" s="33"/>
      <c r="D83" s="33"/>
    </row>
    <row r="84" spans="2:18" ht="8.25" customHeight="1" x14ac:dyDescent="0.55000000000000004">
      <c r="B84" s="34"/>
      <c r="C84" s="35" t="s">
        <v>1</v>
      </c>
      <c r="D84" s="35" t="s">
        <v>1</v>
      </c>
    </row>
    <row r="85" spans="2:18" ht="21.95" customHeight="1" x14ac:dyDescent="0.55000000000000004">
      <c r="B85" s="116" t="s">
        <v>74</v>
      </c>
      <c r="C85" s="116" t="s">
        <v>3</v>
      </c>
      <c r="D85" s="116" t="s">
        <v>33</v>
      </c>
      <c r="E85" s="116" t="s">
        <v>75</v>
      </c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 t="s">
        <v>36</v>
      </c>
    </row>
    <row r="86" spans="2:18" ht="21.95" customHeight="1" x14ac:dyDescent="0.55000000000000004">
      <c r="B86" s="116"/>
      <c r="C86" s="116"/>
      <c r="D86" s="116"/>
      <c r="E86" s="36" t="s">
        <v>38</v>
      </c>
      <c r="F86" s="36" t="s">
        <v>76</v>
      </c>
      <c r="G86" s="36" t="s">
        <v>77</v>
      </c>
      <c r="H86" s="36" t="s">
        <v>78</v>
      </c>
      <c r="I86" s="36" t="s">
        <v>79</v>
      </c>
      <c r="J86" s="36" t="s">
        <v>80</v>
      </c>
      <c r="K86" s="36" t="s">
        <v>81</v>
      </c>
      <c r="L86" s="36" t="s">
        <v>82</v>
      </c>
      <c r="M86" s="36" t="s">
        <v>83</v>
      </c>
      <c r="N86" s="36" t="s">
        <v>84</v>
      </c>
      <c r="O86" s="36" t="s">
        <v>85</v>
      </c>
      <c r="P86" s="36" t="s">
        <v>86</v>
      </c>
      <c r="Q86" s="37" t="s">
        <v>37</v>
      </c>
      <c r="R86" s="116"/>
    </row>
    <row r="87" spans="2:18" s="46" customFormat="1" ht="21.95" customHeight="1" x14ac:dyDescent="0.55000000000000004">
      <c r="B87" s="38" t="s">
        <v>90</v>
      </c>
      <c r="C87" s="51"/>
      <c r="D87" s="40">
        <f>SUM(D88:D90)</f>
        <v>3202800</v>
      </c>
      <c r="E87" s="40">
        <f t="shared" ref="E87:P87" si="28">SUM(E88:E90)</f>
        <v>222408</v>
      </c>
      <c r="F87" s="40">
        <f t="shared" si="28"/>
        <v>222408</v>
      </c>
      <c r="G87" s="40">
        <f t="shared" si="28"/>
        <v>222408</v>
      </c>
      <c r="H87" s="40">
        <f t="shared" si="28"/>
        <v>222408</v>
      </c>
      <c r="I87" s="40">
        <f t="shared" si="28"/>
        <v>0</v>
      </c>
      <c r="J87" s="40">
        <f t="shared" si="28"/>
        <v>0</v>
      </c>
      <c r="K87" s="40">
        <f t="shared" si="28"/>
        <v>0</v>
      </c>
      <c r="L87" s="40">
        <f t="shared" si="28"/>
        <v>0</v>
      </c>
      <c r="M87" s="40">
        <f t="shared" si="28"/>
        <v>0</v>
      </c>
      <c r="N87" s="40">
        <f t="shared" si="28"/>
        <v>0</v>
      </c>
      <c r="O87" s="40">
        <f t="shared" si="28"/>
        <v>0</v>
      </c>
      <c r="P87" s="40">
        <f t="shared" si="28"/>
        <v>0</v>
      </c>
      <c r="Q87" s="40">
        <f>SUM(E87:P87)</f>
        <v>889632</v>
      </c>
      <c r="R87" s="40">
        <f>D87-Q87</f>
        <v>2313168</v>
      </c>
    </row>
    <row r="88" spans="2:18" ht="21.95" customHeight="1" x14ac:dyDescent="0.55000000000000004">
      <c r="B88" s="41"/>
      <c r="C88" s="52" t="s">
        <v>91</v>
      </c>
      <c r="D88" s="103">
        <v>2912400</v>
      </c>
      <c r="E88" s="104">
        <f>'40117'!C12</f>
        <v>208745</v>
      </c>
      <c r="F88" s="104">
        <f>'40117'!D12</f>
        <v>208745</v>
      </c>
      <c r="G88" s="104">
        <f>'40117'!E12</f>
        <v>208745</v>
      </c>
      <c r="H88" s="104">
        <f>'40117'!F12</f>
        <v>208745</v>
      </c>
      <c r="I88" s="104">
        <f>'40117'!G12</f>
        <v>0</v>
      </c>
      <c r="J88" s="104">
        <f>'40117'!H12</f>
        <v>0</v>
      </c>
      <c r="K88" s="104">
        <f>'40117'!I12</f>
        <v>0</v>
      </c>
      <c r="L88" s="104">
        <f>'40117'!J12</f>
        <v>0</v>
      </c>
      <c r="M88" s="104">
        <f>'40117'!K12</f>
        <v>0</v>
      </c>
      <c r="N88" s="104">
        <f>'40117'!L12</f>
        <v>0</v>
      </c>
      <c r="O88" s="104">
        <f>'40117'!M12</f>
        <v>0</v>
      </c>
      <c r="P88" s="104">
        <f>'40117'!N12</f>
        <v>0</v>
      </c>
      <c r="Q88" s="55">
        <f>SUM(E88:P88)</f>
        <v>834980</v>
      </c>
      <c r="R88" s="55">
        <f>D88-Q88</f>
        <v>2077420</v>
      </c>
    </row>
    <row r="89" spans="2:18" ht="21.95" customHeight="1" x14ac:dyDescent="0.55000000000000004">
      <c r="B89" s="41"/>
      <c r="C89" s="42" t="s">
        <v>92</v>
      </c>
      <c r="D89" s="63">
        <v>157800</v>
      </c>
      <c r="E89" s="100">
        <f>'40117'!C13</f>
        <v>4363</v>
      </c>
      <c r="F89" s="100">
        <f>'40117'!D13</f>
        <v>4363</v>
      </c>
      <c r="G89" s="100">
        <f>'40117'!E13</f>
        <v>4363</v>
      </c>
      <c r="H89" s="100">
        <f>'40117'!F13</f>
        <v>4363</v>
      </c>
      <c r="I89" s="100">
        <f>'40117'!G13</f>
        <v>0</v>
      </c>
      <c r="J89" s="100">
        <f>'40117'!H13</f>
        <v>0</v>
      </c>
      <c r="K89" s="100">
        <f>'40117'!I13</f>
        <v>0</v>
      </c>
      <c r="L89" s="100">
        <f>'40117'!J13</f>
        <v>0</v>
      </c>
      <c r="M89" s="100">
        <f>'40117'!K13</f>
        <v>0</v>
      </c>
      <c r="N89" s="100">
        <f>'40117'!L13</f>
        <v>0</v>
      </c>
      <c r="O89" s="100">
        <f>'40117'!M13</f>
        <v>0</v>
      </c>
      <c r="P89" s="100">
        <f>'40117'!N13</f>
        <v>0</v>
      </c>
      <c r="Q89" s="57">
        <f t="shared" ref="Q89:Q90" si="29">SUM(E89:P89)</f>
        <v>17452</v>
      </c>
      <c r="R89" s="57">
        <f>D89-Q89</f>
        <v>140348</v>
      </c>
    </row>
    <row r="90" spans="2:18" ht="21.95" customHeight="1" x14ac:dyDescent="0.55000000000000004">
      <c r="B90" s="58"/>
      <c r="C90" s="59" t="s">
        <v>93</v>
      </c>
      <c r="D90" s="60">
        <v>132600</v>
      </c>
      <c r="E90" s="101">
        <f>'40117'!C14</f>
        <v>9300</v>
      </c>
      <c r="F90" s="101">
        <f>'40117'!D14</f>
        <v>9300</v>
      </c>
      <c r="G90" s="101">
        <f>'40117'!E14</f>
        <v>9300</v>
      </c>
      <c r="H90" s="101">
        <f>'40117'!F14</f>
        <v>9300</v>
      </c>
      <c r="I90" s="101">
        <f>'40117'!G14</f>
        <v>0</v>
      </c>
      <c r="J90" s="101">
        <f>'40117'!H14</f>
        <v>0</v>
      </c>
      <c r="K90" s="101">
        <f>'40117'!I14</f>
        <v>0</v>
      </c>
      <c r="L90" s="101">
        <f>'40117'!J14</f>
        <v>0</v>
      </c>
      <c r="M90" s="101">
        <f>'40117'!K14</f>
        <v>0</v>
      </c>
      <c r="N90" s="101">
        <f>'40117'!L14</f>
        <v>0</v>
      </c>
      <c r="O90" s="101">
        <f>'40117'!M14</f>
        <v>0</v>
      </c>
      <c r="P90" s="101">
        <f>'40117'!N14</f>
        <v>0</v>
      </c>
      <c r="Q90" s="62">
        <f t="shared" si="29"/>
        <v>37200</v>
      </c>
      <c r="R90" s="62">
        <f t="shared" ref="R90" si="30">D90-Q90</f>
        <v>95400</v>
      </c>
    </row>
    <row r="91" spans="2:18" s="46" customFormat="1" ht="21.95" customHeight="1" x14ac:dyDescent="0.55000000000000004">
      <c r="B91" s="38" t="s">
        <v>87</v>
      </c>
      <c r="C91" s="39"/>
      <c r="D91" s="40">
        <f>SUM(D92:D95)</f>
        <v>2447100</v>
      </c>
      <c r="E91" s="40">
        <f t="shared" ref="E91:P91" si="31">SUM(E92:E95)</f>
        <v>161645</v>
      </c>
      <c r="F91" s="40">
        <f t="shared" si="31"/>
        <v>119290.54000000001</v>
      </c>
      <c r="G91" s="40">
        <f t="shared" si="31"/>
        <v>202408.83</v>
      </c>
      <c r="H91" s="40">
        <f t="shared" si="31"/>
        <v>430686.32999999996</v>
      </c>
      <c r="I91" s="40">
        <f t="shared" si="31"/>
        <v>0</v>
      </c>
      <c r="J91" s="40">
        <f t="shared" si="31"/>
        <v>0</v>
      </c>
      <c r="K91" s="40">
        <f t="shared" si="31"/>
        <v>0</v>
      </c>
      <c r="L91" s="40">
        <f t="shared" si="31"/>
        <v>0</v>
      </c>
      <c r="M91" s="40">
        <f t="shared" si="31"/>
        <v>0</v>
      </c>
      <c r="N91" s="40">
        <f t="shared" si="31"/>
        <v>0</v>
      </c>
      <c r="O91" s="40">
        <f t="shared" si="31"/>
        <v>0</v>
      </c>
      <c r="P91" s="40">
        <f t="shared" si="31"/>
        <v>0</v>
      </c>
      <c r="Q91" s="40">
        <f>SUM(E91:P91)</f>
        <v>914030.7</v>
      </c>
      <c r="R91" s="40">
        <f>D91-Q91</f>
        <v>1533069.3</v>
      </c>
    </row>
    <row r="92" spans="2:18" ht="21.95" customHeight="1" x14ac:dyDescent="0.55000000000000004">
      <c r="B92" s="41"/>
      <c r="C92" s="77" t="s">
        <v>94</v>
      </c>
      <c r="D92" s="69">
        <v>657000</v>
      </c>
      <c r="E92" s="102">
        <f>'40117'!C21+'40117'!C29+'40117'!C30+'40117'!C31</f>
        <v>128000</v>
      </c>
      <c r="F92" s="102">
        <f>'40117'!D21+'40117'!D29+'40117'!D30+'40117'!D31</f>
        <v>17550</v>
      </c>
      <c r="G92" s="102">
        <f>'40117'!E21+'40117'!E29+'40117'!E30+'40117'!E31</f>
        <v>36850</v>
      </c>
      <c r="H92" s="102">
        <f>'40117'!F21+'40117'!F29+'40117'!F30+'40117'!F31</f>
        <v>46200</v>
      </c>
      <c r="I92" s="102">
        <f>'40117'!G21+'40117'!G29+'40117'!G30+'40117'!G31</f>
        <v>0</v>
      </c>
      <c r="J92" s="102">
        <f>'40117'!H21+'40117'!H29+'40117'!H30+'40117'!H31</f>
        <v>0</v>
      </c>
      <c r="K92" s="102">
        <f>'40117'!I21+'40117'!I29+'40117'!I30+'40117'!I31</f>
        <v>0</v>
      </c>
      <c r="L92" s="102">
        <f>'40117'!J21+'40117'!J29+'40117'!J30+'40117'!J31</f>
        <v>0</v>
      </c>
      <c r="M92" s="102">
        <f>'40117'!K21+'40117'!K29+'40117'!K30+'40117'!K31</f>
        <v>0</v>
      </c>
      <c r="N92" s="102">
        <f>'40117'!L21+'40117'!L29+'40117'!L30+'40117'!L31</f>
        <v>0</v>
      </c>
      <c r="O92" s="102">
        <f>'40117'!M21+'40117'!M29+'40117'!M30+'40117'!M31</f>
        <v>0</v>
      </c>
      <c r="P92" s="102">
        <f>'40117'!N21+'40117'!N29+'40117'!N30+'40117'!N31</f>
        <v>0</v>
      </c>
      <c r="Q92" s="45">
        <f>SUM(E92:P92)</f>
        <v>228600</v>
      </c>
      <c r="R92" s="45">
        <f>D92-Q92</f>
        <v>428400</v>
      </c>
    </row>
    <row r="93" spans="2:18" ht="21.95" customHeight="1" x14ac:dyDescent="0.55000000000000004">
      <c r="B93" s="41"/>
      <c r="C93" s="42" t="s">
        <v>88</v>
      </c>
      <c r="D93" s="69">
        <v>1270000</v>
      </c>
      <c r="E93" s="102">
        <f>'40117'!C22+'40117'!C32+'40117'!C33+'40117'!C34+'40117'!C35</f>
        <v>2700</v>
      </c>
      <c r="F93" s="102">
        <f>'40117'!D22+'40117'!D32+'40117'!D33+'40117'!D34+'40117'!D35</f>
        <v>14560</v>
      </c>
      <c r="G93" s="102">
        <f>'40117'!E22+'40117'!E32+'40117'!E33+'40117'!E34+'40117'!E35</f>
        <v>15060</v>
      </c>
      <c r="H93" s="102">
        <f>'40117'!F22+'40117'!F32+'40117'!F33+'40117'!F34+'40117'!F35</f>
        <v>222607.5</v>
      </c>
      <c r="I93" s="102">
        <f>'40117'!G22+'40117'!G32+'40117'!G33+'40117'!G34+'40117'!G35</f>
        <v>0</v>
      </c>
      <c r="J93" s="102">
        <f>'40117'!H22+'40117'!H32+'40117'!H33+'40117'!H34+'40117'!H35</f>
        <v>0</v>
      </c>
      <c r="K93" s="102">
        <f>'40117'!I22+'40117'!I32+'40117'!I33+'40117'!I34+'40117'!I35</f>
        <v>0</v>
      </c>
      <c r="L93" s="102">
        <f>'40117'!J22+'40117'!J32+'40117'!J33+'40117'!J34+'40117'!J35</f>
        <v>0</v>
      </c>
      <c r="M93" s="102">
        <f>'40117'!K22+'40117'!K32+'40117'!K33+'40117'!K34+'40117'!K35</f>
        <v>0</v>
      </c>
      <c r="N93" s="102">
        <f>'40117'!L22+'40117'!L32+'40117'!L33+'40117'!L34+'40117'!L35</f>
        <v>0</v>
      </c>
      <c r="O93" s="102">
        <f>'40117'!M22+'40117'!M32+'40117'!M33+'40117'!M34+'40117'!M35</f>
        <v>0</v>
      </c>
      <c r="P93" s="102">
        <f>'40117'!N22+'40117'!N32+'40117'!N33+'40117'!N34+'40117'!N35</f>
        <v>0</v>
      </c>
      <c r="Q93" s="45">
        <f t="shared" ref="Q93:Q95" si="32">SUM(E93:P93)</f>
        <v>254927.5</v>
      </c>
      <c r="R93" s="45">
        <f t="shared" ref="R93:R95" si="33">D93-Q93</f>
        <v>1015072.5</v>
      </c>
    </row>
    <row r="94" spans="2:18" ht="21.95" customHeight="1" x14ac:dyDescent="0.55000000000000004">
      <c r="B94" s="41"/>
      <c r="C94" s="42" t="s">
        <v>95</v>
      </c>
      <c r="D94" s="69">
        <v>450000</v>
      </c>
      <c r="E94" s="102">
        <f>'40117'!C36+'40117'!C37+'40117'!C38+'40117'!C39</f>
        <v>30945</v>
      </c>
      <c r="F94" s="102">
        <f>'40117'!D36+'40117'!D37+'40117'!D38+'40117'!D39</f>
        <v>84028.040000000008</v>
      </c>
      <c r="G94" s="102">
        <f>'40117'!E36+'40117'!E37+'40117'!E38+'40117'!E39</f>
        <v>149002.82999999999</v>
      </c>
      <c r="H94" s="102">
        <f>'40117'!F36+'40117'!F37+'40117'!F38+'40117'!F39</f>
        <v>160382.82999999999</v>
      </c>
      <c r="I94" s="102">
        <f>'40117'!G36+'40117'!G37+'40117'!G38+'40117'!G39</f>
        <v>0</v>
      </c>
      <c r="J94" s="102">
        <f>'40117'!H36+'40117'!H37+'40117'!H38+'40117'!H39</f>
        <v>0</v>
      </c>
      <c r="K94" s="102">
        <f>'40117'!I36+'40117'!I37+'40117'!I38+'40117'!I39</f>
        <v>0</v>
      </c>
      <c r="L94" s="102">
        <f>'40117'!J36+'40117'!J37+'40117'!J38+'40117'!J39</f>
        <v>0</v>
      </c>
      <c r="M94" s="102">
        <f>'40117'!K36+'40117'!K37+'40117'!K38+'40117'!K39</f>
        <v>0</v>
      </c>
      <c r="N94" s="102">
        <f>'40117'!L36+'40117'!L37+'40117'!L38+'40117'!L39</f>
        <v>0</v>
      </c>
      <c r="O94" s="102">
        <f>'40117'!M36+'40117'!M37+'40117'!M38+'40117'!M39</f>
        <v>0</v>
      </c>
      <c r="P94" s="102">
        <f>'40117'!N36+'40117'!N37+'40117'!N38+'40117'!N39</f>
        <v>0</v>
      </c>
      <c r="Q94" s="45">
        <f t="shared" si="32"/>
        <v>424358.69999999995</v>
      </c>
      <c r="R94" s="45">
        <f t="shared" si="33"/>
        <v>25641.300000000047</v>
      </c>
    </row>
    <row r="95" spans="2:18" ht="21.95" customHeight="1" x14ac:dyDescent="0.55000000000000004">
      <c r="B95" s="58"/>
      <c r="C95" s="59" t="s">
        <v>96</v>
      </c>
      <c r="D95" s="69">
        <v>70100</v>
      </c>
      <c r="E95" s="102">
        <f>'40117'!C40+'40117'!C41+'40117'!C42</f>
        <v>0</v>
      </c>
      <c r="F95" s="102">
        <f>'40117'!D40+'40117'!D41+'40117'!D42</f>
        <v>3152.5</v>
      </c>
      <c r="G95" s="102">
        <f>'40117'!E40+'40117'!E41+'40117'!E42</f>
        <v>1496</v>
      </c>
      <c r="H95" s="102">
        <f>'40117'!F40+'40117'!F41+'40117'!F42</f>
        <v>1496</v>
      </c>
      <c r="I95" s="102">
        <f>'40117'!G40+'40117'!G41+'40117'!G42</f>
        <v>0</v>
      </c>
      <c r="J95" s="102">
        <f>'40117'!H40+'40117'!H41+'40117'!H42</f>
        <v>0</v>
      </c>
      <c r="K95" s="102">
        <f>'40117'!I40+'40117'!I41+'40117'!I42</f>
        <v>0</v>
      </c>
      <c r="L95" s="102">
        <f>'40117'!J40+'40117'!J41+'40117'!J42</f>
        <v>0</v>
      </c>
      <c r="M95" s="102">
        <f>'40117'!K40+'40117'!K41+'40117'!K42</f>
        <v>0</v>
      </c>
      <c r="N95" s="102">
        <f>'40117'!L40+'40117'!L41+'40117'!L42</f>
        <v>0</v>
      </c>
      <c r="O95" s="102">
        <f>'40117'!M40+'40117'!M41+'40117'!M42</f>
        <v>0</v>
      </c>
      <c r="P95" s="102">
        <f>'40117'!N40+'40117'!N41+'40117'!N42</f>
        <v>0</v>
      </c>
      <c r="Q95" s="45">
        <f t="shared" si="32"/>
        <v>6144.5</v>
      </c>
      <c r="R95" s="45">
        <f t="shared" si="33"/>
        <v>63955.5</v>
      </c>
    </row>
    <row r="96" spans="2:18" s="46" customFormat="1" ht="21.95" customHeight="1" x14ac:dyDescent="0.55000000000000004">
      <c r="B96" s="65" t="s">
        <v>97</v>
      </c>
      <c r="C96" s="66"/>
      <c r="D96" s="67">
        <f>D97+D98</f>
        <v>2019700</v>
      </c>
      <c r="E96" s="67">
        <f>SUM(E97+E98)</f>
        <v>0</v>
      </c>
      <c r="F96" s="67">
        <f t="shared" ref="F96:Q96" si="34">SUM(F97+F98)</f>
        <v>0</v>
      </c>
      <c r="G96" s="67">
        <f t="shared" si="34"/>
        <v>0</v>
      </c>
      <c r="H96" s="67">
        <f t="shared" si="34"/>
        <v>0</v>
      </c>
      <c r="I96" s="67">
        <f t="shared" si="34"/>
        <v>0</v>
      </c>
      <c r="J96" s="67">
        <f t="shared" si="34"/>
        <v>0</v>
      </c>
      <c r="K96" s="67">
        <f t="shared" si="34"/>
        <v>0</v>
      </c>
      <c r="L96" s="67">
        <f t="shared" si="34"/>
        <v>0</v>
      </c>
      <c r="M96" s="67">
        <f t="shared" si="34"/>
        <v>0</v>
      </c>
      <c r="N96" s="67">
        <f t="shared" si="34"/>
        <v>0</v>
      </c>
      <c r="O96" s="67">
        <f t="shared" si="34"/>
        <v>0</v>
      </c>
      <c r="P96" s="67">
        <f t="shared" si="34"/>
        <v>0</v>
      </c>
      <c r="Q96" s="67">
        <f t="shared" si="34"/>
        <v>0</v>
      </c>
      <c r="R96" s="67">
        <f>D96-Q96</f>
        <v>2019700</v>
      </c>
    </row>
    <row r="97" spans="2:18" ht="21.95" customHeight="1" x14ac:dyDescent="0.55000000000000004">
      <c r="B97" s="41"/>
      <c r="C97" s="42" t="s">
        <v>98</v>
      </c>
      <c r="D97" s="80">
        <v>1019700</v>
      </c>
      <c r="E97" s="70">
        <f>'40117'!C43+'40117'!C57+'40117'!C58+'40117'!C59+'40117'!C60+'40117'!C61</f>
        <v>0</v>
      </c>
      <c r="F97" s="70">
        <f>'40117'!D43+'40117'!D57+'40117'!D58+'40117'!D59+'40117'!D60+'40117'!D61</f>
        <v>0</v>
      </c>
      <c r="G97" s="70">
        <f>'40117'!E43+'40117'!E57+'40117'!E58+'40117'!E59+'40117'!E60+'40117'!E61</f>
        <v>0</v>
      </c>
      <c r="H97" s="70">
        <f>'40117'!F43+'40117'!F57+'40117'!F58+'40117'!F59+'40117'!F60+'40117'!F61</f>
        <v>0</v>
      </c>
      <c r="I97" s="70">
        <f>'40117'!G43+'40117'!G57+'40117'!G58+'40117'!G59+'40117'!G60+'40117'!G61</f>
        <v>0</v>
      </c>
      <c r="J97" s="70">
        <f>'40117'!H43+'40117'!H57+'40117'!H58+'40117'!H59+'40117'!H60+'40117'!H61</f>
        <v>0</v>
      </c>
      <c r="K97" s="70">
        <f>'40117'!I43+'40117'!I57+'40117'!I58+'40117'!I59+'40117'!I60+'40117'!I61</f>
        <v>0</v>
      </c>
      <c r="L97" s="70">
        <f>'40117'!J43+'40117'!J57+'40117'!J58+'40117'!J59+'40117'!J60+'40117'!J61</f>
        <v>0</v>
      </c>
      <c r="M97" s="70">
        <f>'40117'!K43+'40117'!K57+'40117'!K58+'40117'!K59+'40117'!K60+'40117'!K61</f>
        <v>0</v>
      </c>
      <c r="N97" s="70">
        <f>'40117'!L43+'40117'!L57+'40117'!L58+'40117'!L59+'40117'!L60+'40117'!L61</f>
        <v>0</v>
      </c>
      <c r="O97" s="70">
        <f>'40117'!M43+'40117'!M57+'40117'!M58+'40117'!M59+'40117'!M60+'40117'!M61</f>
        <v>0</v>
      </c>
      <c r="P97" s="70">
        <f>'40117'!N43+'40117'!N57+'40117'!N58+'40117'!N59+'40117'!N60+'40117'!N61</f>
        <v>0</v>
      </c>
      <c r="Q97" s="57">
        <f>SUM(E97:P97)</f>
        <v>0</v>
      </c>
      <c r="R97" s="57">
        <f>D97-Q97</f>
        <v>1019700</v>
      </c>
    </row>
    <row r="98" spans="2:18" ht="21.95" customHeight="1" x14ac:dyDescent="0.55000000000000004">
      <c r="B98" s="58"/>
      <c r="C98" s="81" t="s">
        <v>99</v>
      </c>
      <c r="D98" s="82">
        <v>1000000</v>
      </c>
      <c r="E98" s="78">
        <f>'40117'!C62</f>
        <v>0</v>
      </c>
      <c r="F98" s="78">
        <f>'40117'!D62</f>
        <v>0</v>
      </c>
      <c r="G98" s="78">
        <f>'40117'!E62</f>
        <v>0</v>
      </c>
      <c r="H98" s="78">
        <f>'40117'!F62</f>
        <v>0</v>
      </c>
      <c r="I98" s="78">
        <f>'40117'!G62</f>
        <v>0</v>
      </c>
      <c r="J98" s="78">
        <f>'40117'!H62</f>
        <v>0</v>
      </c>
      <c r="K98" s="78">
        <f>'40117'!I62</f>
        <v>0</v>
      </c>
      <c r="L98" s="78">
        <f>'40117'!J62</f>
        <v>0</v>
      </c>
      <c r="M98" s="78">
        <f>'40117'!K62</f>
        <v>0</v>
      </c>
      <c r="N98" s="78">
        <f>'40117'!L62</f>
        <v>0</v>
      </c>
      <c r="O98" s="78">
        <f>'40117'!M62</f>
        <v>0</v>
      </c>
      <c r="P98" s="78">
        <f>'40117'!N62</f>
        <v>0</v>
      </c>
      <c r="Q98" s="57">
        <f>SUM(E98:P98)</f>
        <v>0</v>
      </c>
      <c r="R98" s="57">
        <f>D98-Q98</f>
        <v>1000000</v>
      </c>
    </row>
    <row r="99" spans="2:18" s="46" customFormat="1" ht="21.95" customHeight="1" x14ac:dyDescent="0.55000000000000004">
      <c r="B99" s="117" t="s">
        <v>32</v>
      </c>
      <c r="C99" s="117"/>
      <c r="D99" s="79">
        <f>D87+D91+D96</f>
        <v>7669600</v>
      </c>
      <c r="E99" s="79">
        <f t="shared" ref="E99:R99" si="35">E87+E91+E96</f>
        <v>384053</v>
      </c>
      <c r="F99" s="79">
        <f t="shared" si="35"/>
        <v>341698.54000000004</v>
      </c>
      <c r="G99" s="79">
        <f t="shared" si="35"/>
        <v>424816.82999999996</v>
      </c>
      <c r="H99" s="79">
        <f t="shared" si="35"/>
        <v>653094.32999999996</v>
      </c>
      <c r="I99" s="79">
        <f t="shared" si="35"/>
        <v>0</v>
      </c>
      <c r="J99" s="79">
        <f t="shared" si="35"/>
        <v>0</v>
      </c>
      <c r="K99" s="79">
        <f t="shared" si="35"/>
        <v>0</v>
      </c>
      <c r="L99" s="79">
        <f t="shared" si="35"/>
        <v>0</v>
      </c>
      <c r="M99" s="79">
        <f t="shared" si="35"/>
        <v>0</v>
      </c>
      <c r="N99" s="79">
        <f t="shared" si="35"/>
        <v>0</v>
      </c>
      <c r="O99" s="79">
        <f t="shared" si="35"/>
        <v>0</v>
      </c>
      <c r="P99" s="79">
        <f t="shared" si="35"/>
        <v>0</v>
      </c>
      <c r="Q99" s="79">
        <f t="shared" si="35"/>
        <v>1803662.7</v>
      </c>
      <c r="R99" s="79">
        <f t="shared" si="35"/>
        <v>5865937.2999999998</v>
      </c>
    </row>
    <row r="102" spans="2:18" x14ac:dyDescent="0.55000000000000004">
      <c r="I102" s="83"/>
      <c r="J102" s="83"/>
      <c r="K102" s="83"/>
      <c r="L102" s="83"/>
      <c r="M102" s="83"/>
      <c r="N102" s="83"/>
      <c r="O102" s="83"/>
      <c r="P102" s="83"/>
    </row>
    <row r="103" spans="2:18" x14ac:dyDescent="0.55000000000000004">
      <c r="I103" s="75"/>
      <c r="J103" s="75"/>
      <c r="K103" s="75"/>
      <c r="L103" s="75"/>
      <c r="M103" s="75"/>
      <c r="N103" s="75"/>
      <c r="O103" s="75"/>
      <c r="P103" s="75"/>
    </row>
    <row r="106" spans="2:18" x14ac:dyDescent="0.55000000000000004"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</row>
  </sheetData>
  <mergeCells count="34">
    <mergeCell ref="B99:C99"/>
    <mergeCell ref="B81:C81"/>
    <mergeCell ref="B85:B86"/>
    <mergeCell ref="C85:C86"/>
    <mergeCell ref="D85:D86"/>
    <mergeCell ref="E85:Q85"/>
    <mergeCell ref="R85:R86"/>
    <mergeCell ref="B50:C50"/>
    <mergeCell ref="B67:B68"/>
    <mergeCell ref="C67:C68"/>
    <mergeCell ref="D67:D68"/>
    <mergeCell ref="E67:Q67"/>
    <mergeCell ref="R67:R68"/>
    <mergeCell ref="R34:R35"/>
    <mergeCell ref="B12:C12"/>
    <mergeCell ref="B16:B17"/>
    <mergeCell ref="C16:C17"/>
    <mergeCell ref="D16:D17"/>
    <mergeCell ref="E16:Q16"/>
    <mergeCell ref="R16:R17"/>
    <mergeCell ref="B30:C30"/>
    <mergeCell ref="B34:B35"/>
    <mergeCell ref="C34:C35"/>
    <mergeCell ref="D34:D35"/>
    <mergeCell ref="E34:Q34"/>
    <mergeCell ref="A2:R2"/>
    <mergeCell ref="A3:R3"/>
    <mergeCell ref="A4:R4"/>
    <mergeCell ref="Q7:R7"/>
    <mergeCell ref="B8:B9"/>
    <mergeCell ref="C8:C9"/>
    <mergeCell ref="D8:D9"/>
    <mergeCell ref="E8:Q8"/>
    <mergeCell ref="R8:R9"/>
  </mergeCells>
  <pageMargins left="0.643700787" right="0.196850393700787" top="0.84055118100000004" bottom="0.59055118110236204" header="0.196850393700787" footer="0.196850393700787"/>
  <pageSetup paperSize="9" scale="5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6"/>
  <sheetViews>
    <sheetView topLeftCell="A25" zoomScale="90" zoomScaleNormal="90" workbookViewId="0">
      <selection activeCell="S38" sqref="S38"/>
    </sheetView>
  </sheetViews>
  <sheetFormatPr defaultRowHeight="24.75" x14ac:dyDescent="0.6"/>
  <cols>
    <col min="1" max="1" width="0.5703125" style="84" customWidth="1"/>
    <col min="2" max="2" width="34.42578125" style="84" customWidth="1"/>
    <col min="3" max="5" width="18.28515625" style="84" customWidth="1"/>
    <col min="6" max="6" width="16.140625" style="84" bestFit="1" customWidth="1"/>
    <col min="7" max="7" width="17" style="84" bestFit="1" customWidth="1"/>
    <col min="8" max="8" width="7.7109375" style="84" hidden="1" customWidth="1"/>
    <col min="9" max="9" width="7.5703125" style="84" hidden="1" customWidth="1"/>
    <col min="10" max="10" width="8.42578125" style="84" hidden="1" customWidth="1"/>
    <col min="11" max="11" width="7.7109375" style="84" hidden="1" customWidth="1"/>
    <col min="12" max="15" width="7.5703125" style="84" hidden="1" customWidth="1"/>
    <col min="16" max="16" width="18.28515625" style="84" customWidth="1"/>
    <col min="17" max="17" width="19" style="84" customWidth="1"/>
    <col min="18" max="265" width="9.140625" style="84"/>
    <col min="266" max="266" width="1.7109375" style="84" customWidth="1"/>
    <col min="267" max="267" width="20" style="84" customWidth="1"/>
    <col min="268" max="268" width="21.5703125" style="84" customWidth="1"/>
    <col min="269" max="269" width="42.5703125" style="84" customWidth="1"/>
    <col min="270" max="270" width="46.85546875" style="84" customWidth="1"/>
    <col min="271" max="271" width="25.42578125" style="84" customWidth="1"/>
    <col min="272" max="272" width="1.140625" style="84" customWidth="1"/>
    <col min="273" max="521" width="9.140625" style="84"/>
    <col min="522" max="522" width="1.7109375" style="84" customWidth="1"/>
    <col min="523" max="523" width="20" style="84" customWidth="1"/>
    <col min="524" max="524" width="21.5703125" style="84" customWidth="1"/>
    <col min="525" max="525" width="42.5703125" style="84" customWidth="1"/>
    <col min="526" max="526" width="46.85546875" style="84" customWidth="1"/>
    <col min="527" max="527" width="25.42578125" style="84" customWidth="1"/>
    <col min="528" max="528" width="1.140625" style="84" customWidth="1"/>
    <col min="529" max="777" width="9.140625" style="84"/>
    <col min="778" max="778" width="1.7109375" style="84" customWidth="1"/>
    <col min="779" max="779" width="20" style="84" customWidth="1"/>
    <col min="780" max="780" width="21.5703125" style="84" customWidth="1"/>
    <col min="781" max="781" width="42.5703125" style="84" customWidth="1"/>
    <col min="782" max="782" width="46.85546875" style="84" customWidth="1"/>
    <col min="783" max="783" width="25.42578125" style="84" customWidth="1"/>
    <col min="784" max="784" width="1.140625" style="84" customWidth="1"/>
    <col min="785" max="1033" width="9.140625" style="84"/>
    <col min="1034" max="1034" width="1.7109375" style="84" customWidth="1"/>
    <col min="1035" max="1035" width="20" style="84" customWidth="1"/>
    <col min="1036" max="1036" width="21.5703125" style="84" customWidth="1"/>
    <col min="1037" max="1037" width="42.5703125" style="84" customWidth="1"/>
    <col min="1038" max="1038" width="46.85546875" style="84" customWidth="1"/>
    <col min="1039" max="1039" width="25.42578125" style="84" customWidth="1"/>
    <col min="1040" max="1040" width="1.140625" style="84" customWidth="1"/>
    <col min="1041" max="1289" width="9.140625" style="84"/>
    <col min="1290" max="1290" width="1.7109375" style="84" customWidth="1"/>
    <col min="1291" max="1291" width="20" style="84" customWidth="1"/>
    <col min="1292" max="1292" width="21.5703125" style="84" customWidth="1"/>
    <col min="1293" max="1293" width="42.5703125" style="84" customWidth="1"/>
    <col min="1294" max="1294" width="46.85546875" style="84" customWidth="1"/>
    <col min="1295" max="1295" width="25.42578125" style="84" customWidth="1"/>
    <col min="1296" max="1296" width="1.140625" style="84" customWidth="1"/>
    <col min="1297" max="1545" width="9.140625" style="84"/>
    <col min="1546" max="1546" width="1.7109375" style="84" customWidth="1"/>
    <col min="1547" max="1547" width="20" style="84" customWidth="1"/>
    <col min="1548" max="1548" width="21.5703125" style="84" customWidth="1"/>
    <col min="1549" max="1549" width="42.5703125" style="84" customWidth="1"/>
    <col min="1550" max="1550" width="46.85546875" style="84" customWidth="1"/>
    <col min="1551" max="1551" width="25.42578125" style="84" customWidth="1"/>
    <col min="1552" max="1552" width="1.140625" style="84" customWidth="1"/>
    <col min="1553" max="1801" width="9.140625" style="84"/>
    <col min="1802" max="1802" width="1.7109375" style="84" customWidth="1"/>
    <col min="1803" max="1803" width="20" style="84" customWidth="1"/>
    <col min="1804" max="1804" width="21.5703125" style="84" customWidth="1"/>
    <col min="1805" max="1805" width="42.5703125" style="84" customWidth="1"/>
    <col min="1806" max="1806" width="46.85546875" style="84" customWidth="1"/>
    <col min="1807" max="1807" width="25.42578125" style="84" customWidth="1"/>
    <col min="1808" max="1808" width="1.140625" style="84" customWidth="1"/>
    <col min="1809" max="2057" width="9.140625" style="84"/>
    <col min="2058" max="2058" width="1.7109375" style="84" customWidth="1"/>
    <col min="2059" max="2059" width="20" style="84" customWidth="1"/>
    <col min="2060" max="2060" width="21.5703125" style="84" customWidth="1"/>
    <col min="2061" max="2061" width="42.5703125" style="84" customWidth="1"/>
    <col min="2062" max="2062" width="46.85546875" style="84" customWidth="1"/>
    <col min="2063" max="2063" width="25.42578125" style="84" customWidth="1"/>
    <col min="2064" max="2064" width="1.140625" style="84" customWidth="1"/>
    <col min="2065" max="2313" width="9.140625" style="84"/>
    <col min="2314" max="2314" width="1.7109375" style="84" customWidth="1"/>
    <col min="2315" max="2315" width="20" style="84" customWidth="1"/>
    <col min="2316" max="2316" width="21.5703125" style="84" customWidth="1"/>
    <col min="2317" max="2317" width="42.5703125" style="84" customWidth="1"/>
    <col min="2318" max="2318" width="46.85546875" style="84" customWidth="1"/>
    <col min="2319" max="2319" width="25.42578125" style="84" customWidth="1"/>
    <col min="2320" max="2320" width="1.140625" style="84" customWidth="1"/>
    <col min="2321" max="2569" width="9.140625" style="84"/>
    <col min="2570" max="2570" width="1.7109375" style="84" customWidth="1"/>
    <col min="2571" max="2571" width="20" style="84" customWidth="1"/>
    <col min="2572" max="2572" width="21.5703125" style="84" customWidth="1"/>
    <col min="2573" max="2573" width="42.5703125" style="84" customWidth="1"/>
    <col min="2574" max="2574" width="46.85546875" style="84" customWidth="1"/>
    <col min="2575" max="2575" width="25.42578125" style="84" customWidth="1"/>
    <col min="2576" max="2576" width="1.140625" style="84" customWidth="1"/>
    <col min="2577" max="2825" width="9.140625" style="84"/>
    <col min="2826" max="2826" width="1.7109375" style="84" customWidth="1"/>
    <col min="2827" max="2827" width="20" style="84" customWidth="1"/>
    <col min="2828" max="2828" width="21.5703125" style="84" customWidth="1"/>
    <col min="2829" max="2829" width="42.5703125" style="84" customWidth="1"/>
    <col min="2830" max="2830" width="46.85546875" style="84" customWidth="1"/>
    <col min="2831" max="2831" width="25.42578125" style="84" customWidth="1"/>
    <col min="2832" max="2832" width="1.140625" style="84" customWidth="1"/>
    <col min="2833" max="3081" width="9.140625" style="84"/>
    <col min="3082" max="3082" width="1.7109375" style="84" customWidth="1"/>
    <col min="3083" max="3083" width="20" style="84" customWidth="1"/>
    <col min="3084" max="3084" width="21.5703125" style="84" customWidth="1"/>
    <col min="3085" max="3085" width="42.5703125" style="84" customWidth="1"/>
    <col min="3086" max="3086" width="46.85546875" style="84" customWidth="1"/>
    <col min="3087" max="3087" width="25.42578125" style="84" customWidth="1"/>
    <col min="3088" max="3088" width="1.140625" style="84" customWidth="1"/>
    <col min="3089" max="3337" width="9.140625" style="84"/>
    <col min="3338" max="3338" width="1.7109375" style="84" customWidth="1"/>
    <col min="3339" max="3339" width="20" style="84" customWidth="1"/>
    <col min="3340" max="3340" width="21.5703125" style="84" customWidth="1"/>
    <col min="3341" max="3341" width="42.5703125" style="84" customWidth="1"/>
    <col min="3342" max="3342" width="46.85546875" style="84" customWidth="1"/>
    <col min="3343" max="3343" width="25.42578125" style="84" customWidth="1"/>
    <col min="3344" max="3344" width="1.140625" style="84" customWidth="1"/>
    <col min="3345" max="3593" width="9.140625" style="84"/>
    <col min="3594" max="3594" width="1.7109375" style="84" customWidth="1"/>
    <col min="3595" max="3595" width="20" style="84" customWidth="1"/>
    <col min="3596" max="3596" width="21.5703125" style="84" customWidth="1"/>
    <col min="3597" max="3597" width="42.5703125" style="84" customWidth="1"/>
    <col min="3598" max="3598" width="46.85546875" style="84" customWidth="1"/>
    <col min="3599" max="3599" width="25.42578125" style="84" customWidth="1"/>
    <col min="3600" max="3600" width="1.140625" style="84" customWidth="1"/>
    <col min="3601" max="3849" width="9.140625" style="84"/>
    <col min="3850" max="3850" width="1.7109375" style="84" customWidth="1"/>
    <col min="3851" max="3851" width="20" style="84" customWidth="1"/>
    <col min="3852" max="3852" width="21.5703125" style="84" customWidth="1"/>
    <col min="3853" max="3853" width="42.5703125" style="84" customWidth="1"/>
    <col min="3854" max="3854" width="46.85546875" style="84" customWidth="1"/>
    <col min="3855" max="3855" width="25.42578125" style="84" customWidth="1"/>
    <col min="3856" max="3856" width="1.140625" style="84" customWidth="1"/>
    <col min="3857" max="4105" width="9.140625" style="84"/>
    <col min="4106" max="4106" width="1.7109375" style="84" customWidth="1"/>
    <col min="4107" max="4107" width="20" style="84" customWidth="1"/>
    <col min="4108" max="4108" width="21.5703125" style="84" customWidth="1"/>
    <col min="4109" max="4109" width="42.5703125" style="84" customWidth="1"/>
    <col min="4110" max="4110" width="46.85546875" style="84" customWidth="1"/>
    <col min="4111" max="4111" width="25.42578125" style="84" customWidth="1"/>
    <col min="4112" max="4112" width="1.140625" style="84" customWidth="1"/>
    <col min="4113" max="4361" width="9.140625" style="84"/>
    <col min="4362" max="4362" width="1.7109375" style="84" customWidth="1"/>
    <col min="4363" max="4363" width="20" style="84" customWidth="1"/>
    <col min="4364" max="4364" width="21.5703125" style="84" customWidth="1"/>
    <col min="4365" max="4365" width="42.5703125" style="84" customWidth="1"/>
    <col min="4366" max="4366" width="46.85546875" style="84" customWidth="1"/>
    <col min="4367" max="4367" width="25.42578125" style="84" customWidth="1"/>
    <col min="4368" max="4368" width="1.140625" style="84" customWidth="1"/>
    <col min="4369" max="4617" width="9.140625" style="84"/>
    <col min="4618" max="4618" width="1.7109375" style="84" customWidth="1"/>
    <col min="4619" max="4619" width="20" style="84" customWidth="1"/>
    <col min="4620" max="4620" width="21.5703125" style="84" customWidth="1"/>
    <col min="4621" max="4621" width="42.5703125" style="84" customWidth="1"/>
    <col min="4622" max="4622" width="46.85546875" style="84" customWidth="1"/>
    <col min="4623" max="4623" width="25.42578125" style="84" customWidth="1"/>
    <col min="4624" max="4624" width="1.140625" style="84" customWidth="1"/>
    <col min="4625" max="4873" width="9.140625" style="84"/>
    <col min="4874" max="4874" width="1.7109375" style="84" customWidth="1"/>
    <col min="4875" max="4875" width="20" style="84" customWidth="1"/>
    <col min="4876" max="4876" width="21.5703125" style="84" customWidth="1"/>
    <col min="4877" max="4877" width="42.5703125" style="84" customWidth="1"/>
    <col min="4878" max="4878" width="46.85546875" style="84" customWidth="1"/>
    <col min="4879" max="4879" width="25.42578125" style="84" customWidth="1"/>
    <col min="4880" max="4880" width="1.140625" style="84" customWidth="1"/>
    <col min="4881" max="5129" width="9.140625" style="84"/>
    <col min="5130" max="5130" width="1.7109375" style="84" customWidth="1"/>
    <col min="5131" max="5131" width="20" style="84" customWidth="1"/>
    <col min="5132" max="5132" width="21.5703125" style="84" customWidth="1"/>
    <col min="5133" max="5133" width="42.5703125" style="84" customWidth="1"/>
    <col min="5134" max="5134" width="46.85546875" style="84" customWidth="1"/>
    <col min="5135" max="5135" width="25.42578125" style="84" customWidth="1"/>
    <col min="5136" max="5136" width="1.140625" style="84" customWidth="1"/>
    <col min="5137" max="5385" width="9.140625" style="84"/>
    <col min="5386" max="5386" width="1.7109375" style="84" customWidth="1"/>
    <col min="5387" max="5387" width="20" style="84" customWidth="1"/>
    <col min="5388" max="5388" width="21.5703125" style="84" customWidth="1"/>
    <col min="5389" max="5389" width="42.5703125" style="84" customWidth="1"/>
    <col min="5390" max="5390" width="46.85546875" style="84" customWidth="1"/>
    <col min="5391" max="5391" width="25.42578125" style="84" customWidth="1"/>
    <col min="5392" max="5392" width="1.140625" style="84" customWidth="1"/>
    <col min="5393" max="5641" width="9.140625" style="84"/>
    <col min="5642" max="5642" width="1.7109375" style="84" customWidth="1"/>
    <col min="5643" max="5643" width="20" style="84" customWidth="1"/>
    <col min="5644" max="5644" width="21.5703125" style="84" customWidth="1"/>
    <col min="5645" max="5645" width="42.5703125" style="84" customWidth="1"/>
    <col min="5646" max="5646" width="46.85546875" style="84" customWidth="1"/>
    <col min="5647" max="5647" width="25.42578125" style="84" customWidth="1"/>
    <col min="5648" max="5648" width="1.140625" style="84" customWidth="1"/>
    <col min="5649" max="5897" width="9.140625" style="84"/>
    <col min="5898" max="5898" width="1.7109375" style="84" customWidth="1"/>
    <col min="5899" max="5899" width="20" style="84" customWidth="1"/>
    <col min="5900" max="5900" width="21.5703125" style="84" customWidth="1"/>
    <col min="5901" max="5901" width="42.5703125" style="84" customWidth="1"/>
    <col min="5902" max="5902" width="46.85546875" style="84" customWidth="1"/>
    <col min="5903" max="5903" width="25.42578125" style="84" customWidth="1"/>
    <col min="5904" max="5904" width="1.140625" style="84" customWidth="1"/>
    <col min="5905" max="6153" width="9.140625" style="84"/>
    <col min="6154" max="6154" width="1.7109375" style="84" customWidth="1"/>
    <col min="6155" max="6155" width="20" style="84" customWidth="1"/>
    <col min="6156" max="6156" width="21.5703125" style="84" customWidth="1"/>
    <col min="6157" max="6157" width="42.5703125" style="84" customWidth="1"/>
    <col min="6158" max="6158" width="46.85546875" style="84" customWidth="1"/>
    <col min="6159" max="6159" width="25.42578125" style="84" customWidth="1"/>
    <col min="6160" max="6160" width="1.140625" style="84" customWidth="1"/>
    <col min="6161" max="6409" width="9.140625" style="84"/>
    <col min="6410" max="6410" width="1.7109375" style="84" customWidth="1"/>
    <col min="6411" max="6411" width="20" style="84" customWidth="1"/>
    <col min="6412" max="6412" width="21.5703125" style="84" customWidth="1"/>
    <col min="6413" max="6413" width="42.5703125" style="84" customWidth="1"/>
    <col min="6414" max="6414" width="46.85546875" style="84" customWidth="1"/>
    <col min="6415" max="6415" width="25.42578125" style="84" customWidth="1"/>
    <col min="6416" max="6416" width="1.140625" style="84" customWidth="1"/>
    <col min="6417" max="6665" width="9.140625" style="84"/>
    <col min="6666" max="6666" width="1.7109375" style="84" customWidth="1"/>
    <col min="6667" max="6667" width="20" style="84" customWidth="1"/>
    <col min="6668" max="6668" width="21.5703125" style="84" customWidth="1"/>
    <col min="6669" max="6669" width="42.5703125" style="84" customWidth="1"/>
    <col min="6670" max="6670" width="46.85546875" style="84" customWidth="1"/>
    <col min="6671" max="6671" width="25.42578125" style="84" customWidth="1"/>
    <col min="6672" max="6672" width="1.140625" style="84" customWidth="1"/>
    <col min="6673" max="6921" width="9.140625" style="84"/>
    <col min="6922" max="6922" width="1.7109375" style="84" customWidth="1"/>
    <col min="6923" max="6923" width="20" style="84" customWidth="1"/>
    <col min="6924" max="6924" width="21.5703125" style="84" customWidth="1"/>
    <col min="6925" max="6925" width="42.5703125" style="84" customWidth="1"/>
    <col min="6926" max="6926" width="46.85546875" style="84" customWidth="1"/>
    <col min="6927" max="6927" width="25.42578125" style="84" customWidth="1"/>
    <col min="6928" max="6928" width="1.140625" style="84" customWidth="1"/>
    <col min="6929" max="7177" width="9.140625" style="84"/>
    <col min="7178" max="7178" width="1.7109375" style="84" customWidth="1"/>
    <col min="7179" max="7179" width="20" style="84" customWidth="1"/>
    <col min="7180" max="7180" width="21.5703125" style="84" customWidth="1"/>
    <col min="7181" max="7181" width="42.5703125" style="84" customWidth="1"/>
    <col min="7182" max="7182" width="46.85546875" style="84" customWidth="1"/>
    <col min="7183" max="7183" width="25.42578125" style="84" customWidth="1"/>
    <col min="7184" max="7184" width="1.140625" style="84" customWidth="1"/>
    <col min="7185" max="7433" width="9.140625" style="84"/>
    <col min="7434" max="7434" width="1.7109375" style="84" customWidth="1"/>
    <col min="7435" max="7435" width="20" style="84" customWidth="1"/>
    <col min="7436" max="7436" width="21.5703125" style="84" customWidth="1"/>
    <col min="7437" max="7437" width="42.5703125" style="84" customWidth="1"/>
    <col min="7438" max="7438" width="46.85546875" style="84" customWidth="1"/>
    <col min="7439" max="7439" width="25.42578125" style="84" customWidth="1"/>
    <col min="7440" max="7440" width="1.140625" style="84" customWidth="1"/>
    <col min="7441" max="7689" width="9.140625" style="84"/>
    <col min="7690" max="7690" width="1.7109375" style="84" customWidth="1"/>
    <col min="7691" max="7691" width="20" style="84" customWidth="1"/>
    <col min="7692" max="7692" width="21.5703125" style="84" customWidth="1"/>
    <col min="7693" max="7693" width="42.5703125" style="84" customWidth="1"/>
    <col min="7694" max="7694" width="46.85546875" style="84" customWidth="1"/>
    <col min="7695" max="7695" width="25.42578125" style="84" customWidth="1"/>
    <col min="7696" max="7696" width="1.140625" style="84" customWidth="1"/>
    <col min="7697" max="7945" width="9.140625" style="84"/>
    <col min="7946" max="7946" width="1.7109375" style="84" customWidth="1"/>
    <col min="7947" max="7947" width="20" style="84" customWidth="1"/>
    <col min="7948" max="7948" width="21.5703125" style="84" customWidth="1"/>
    <col min="7949" max="7949" width="42.5703125" style="84" customWidth="1"/>
    <col min="7950" max="7950" width="46.85546875" style="84" customWidth="1"/>
    <col min="7951" max="7951" width="25.42578125" style="84" customWidth="1"/>
    <col min="7952" max="7952" width="1.140625" style="84" customWidth="1"/>
    <col min="7953" max="8201" width="9.140625" style="84"/>
    <col min="8202" max="8202" width="1.7109375" style="84" customWidth="1"/>
    <col min="8203" max="8203" width="20" style="84" customWidth="1"/>
    <col min="8204" max="8204" width="21.5703125" style="84" customWidth="1"/>
    <col min="8205" max="8205" width="42.5703125" style="84" customWidth="1"/>
    <col min="8206" max="8206" width="46.85546875" style="84" customWidth="1"/>
    <col min="8207" max="8207" width="25.42578125" style="84" customWidth="1"/>
    <col min="8208" max="8208" width="1.140625" style="84" customWidth="1"/>
    <col min="8209" max="8457" width="9.140625" style="84"/>
    <col min="8458" max="8458" width="1.7109375" style="84" customWidth="1"/>
    <col min="8459" max="8459" width="20" style="84" customWidth="1"/>
    <col min="8460" max="8460" width="21.5703125" style="84" customWidth="1"/>
    <col min="8461" max="8461" width="42.5703125" style="84" customWidth="1"/>
    <col min="8462" max="8462" width="46.85546875" style="84" customWidth="1"/>
    <col min="8463" max="8463" width="25.42578125" style="84" customWidth="1"/>
    <col min="8464" max="8464" width="1.140625" style="84" customWidth="1"/>
    <col min="8465" max="8713" width="9.140625" style="84"/>
    <col min="8714" max="8714" width="1.7109375" style="84" customWidth="1"/>
    <col min="8715" max="8715" width="20" style="84" customWidth="1"/>
    <col min="8716" max="8716" width="21.5703125" style="84" customWidth="1"/>
    <col min="8717" max="8717" width="42.5703125" style="84" customWidth="1"/>
    <col min="8718" max="8718" width="46.85546875" style="84" customWidth="1"/>
    <col min="8719" max="8719" width="25.42578125" style="84" customWidth="1"/>
    <col min="8720" max="8720" width="1.140625" style="84" customWidth="1"/>
    <col min="8721" max="8969" width="9.140625" style="84"/>
    <col min="8970" max="8970" width="1.7109375" style="84" customWidth="1"/>
    <col min="8971" max="8971" width="20" style="84" customWidth="1"/>
    <col min="8972" max="8972" width="21.5703125" style="84" customWidth="1"/>
    <col min="8973" max="8973" width="42.5703125" style="84" customWidth="1"/>
    <col min="8974" max="8974" width="46.85546875" style="84" customWidth="1"/>
    <col min="8975" max="8975" width="25.42578125" style="84" customWidth="1"/>
    <col min="8976" max="8976" width="1.140625" style="84" customWidth="1"/>
    <col min="8977" max="9225" width="9.140625" style="84"/>
    <col min="9226" max="9226" width="1.7109375" style="84" customWidth="1"/>
    <col min="9227" max="9227" width="20" style="84" customWidth="1"/>
    <col min="9228" max="9228" width="21.5703125" style="84" customWidth="1"/>
    <col min="9229" max="9229" width="42.5703125" style="84" customWidth="1"/>
    <col min="9230" max="9230" width="46.85546875" style="84" customWidth="1"/>
    <col min="9231" max="9231" width="25.42578125" style="84" customWidth="1"/>
    <col min="9232" max="9232" width="1.140625" style="84" customWidth="1"/>
    <col min="9233" max="9481" width="9.140625" style="84"/>
    <col min="9482" max="9482" width="1.7109375" style="84" customWidth="1"/>
    <col min="9483" max="9483" width="20" style="84" customWidth="1"/>
    <col min="9484" max="9484" width="21.5703125" style="84" customWidth="1"/>
    <col min="9485" max="9485" width="42.5703125" style="84" customWidth="1"/>
    <col min="9486" max="9486" width="46.85546875" style="84" customWidth="1"/>
    <col min="9487" max="9487" width="25.42578125" style="84" customWidth="1"/>
    <col min="9488" max="9488" width="1.140625" style="84" customWidth="1"/>
    <col min="9489" max="9737" width="9.140625" style="84"/>
    <col min="9738" max="9738" width="1.7109375" style="84" customWidth="1"/>
    <col min="9739" max="9739" width="20" style="84" customWidth="1"/>
    <col min="9740" max="9740" width="21.5703125" style="84" customWidth="1"/>
    <col min="9741" max="9741" width="42.5703125" style="84" customWidth="1"/>
    <col min="9742" max="9742" width="46.85546875" style="84" customWidth="1"/>
    <col min="9743" max="9743" width="25.42578125" style="84" customWidth="1"/>
    <col min="9744" max="9744" width="1.140625" style="84" customWidth="1"/>
    <col min="9745" max="9993" width="9.140625" style="84"/>
    <col min="9994" max="9994" width="1.7109375" style="84" customWidth="1"/>
    <col min="9995" max="9995" width="20" style="84" customWidth="1"/>
    <col min="9996" max="9996" width="21.5703125" style="84" customWidth="1"/>
    <col min="9997" max="9997" width="42.5703125" style="84" customWidth="1"/>
    <col min="9998" max="9998" width="46.85546875" style="84" customWidth="1"/>
    <col min="9999" max="9999" width="25.42578125" style="84" customWidth="1"/>
    <col min="10000" max="10000" width="1.140625" style="84" customWidth="1"/>
    <col min="10001" max="10249" width="9.140625" style="84"/>
    <col min="10250" max="10250" width="1.7109375" style="84" customWidth="1"/>
    <col min="10251" max="10251" width="20" style="84" customWidth="1"/>
    <col min="10252" max="10252" width="21.5703125" style="84" customWidth="1"/>
    <col min="10253" max="10253" width="42.5703125" style="84" customWidth="1"/>
    <col min="10254" max="10254" width="46.85546875" style="84" customWidth="1"/>
    <col min="10255" max="10255" width="25.42578125" style="84" customWidth="1"/>
    <col min="10256" max="10256" width="1.140625" style="84" customWidth="1"/>
    <col min="10257" max="10505" width="9.140625" style="84"/>
    <col min="10506" max="10506" width="1.7109375" style="84" customWidth="1"/>
    <col min="10507" max="10507" width="20" style="84" customWidth="1"/>
    <col min="10508" max="10508" width="21.5703125" style="84" customWidth="1"/>
    <col min="10509" max="10509" width="42.5703125" style="84" customWidth="1"/>
    <col min="10510" max="10510" width="46.85546875" style="84" customWidth="1"/>
    <col min="10511" max="10511" width="25.42578125" style="84" customWidth="1"/>
    <col min="10512" max="10512" width="1.140625" style="84" customWidth="1"/>
    <col min="10513" max="10761" width="9.140625" style="84"/>
    <col min="10762" max="10762" width="1.7109375" style="84" customWidth="1"/>
    <col min="10763" max="10763" width="20" style="84" customWidth="1"/>
    <col min="10764" max="10764" width="21.5703125" style="84" customWidth="1"/>
    <col min="10765" max="10765" width="42.5703125" style="84" customWidth="1"/>
    <col min="10766" max="10766" width="46.85546875" style="84" customWidth="1"/>
    <col min="10767" max="10767" width="25.42578125" style="84" customWidth="1"/>
    <col min="10768" max="10768" width="1.140625" style="84" customWidth="1"/>
    <col min="10769" max="11017" width="9.140625" style="84"/>
    <col min="11018" max="11018" width="1.7109375" style="84" customWidth="1"/>
    <col min="11019" max="11019" width="20" style="84" customWidth="1"/>
    <col min="11020" max="11020" width="21.5703125" style="84" customWidth="1"/>
    <col min="11021" max="11021" width="42.5703125" style="84" customWidth="1"/>
    <col min="11022" max="11022" width="46.85546875" style="84" customWidth="1"/>
    <col min="11023" max="11023" width="25.42578125" style="84" customWidth="1"/>
    <col min="11024" max="11024" width="1.140625" style="84" customWidth="1"/>
    <col min="11025" max="11273" width="9.140625" style="84"/>
    <col min="11274" max="11274" width="1.7109375" style="84" customWidth="1"/>
    <col min="11275" max="11275" width="20" style="84" customWidth="1"/>
    <col min="11276" max="11276" width="21.5703125" style="84" customWidth="1"/>
    <col min="11277" max="11277" width="42.5703125" style="84" customWidth="1"/>
    <col min="11278" max="11278" width="46.85546875" style="84" customWidth="1"/>
    <col min="11279" max="11279" width="25.42578125" style="84" customWidth="1"/>
    <col min="11280" max="11280" width="1.140625" style="84" customWidth="1"/>
    <col min="11281" max="11529" width="9.140625" style="84"/>
    <col min="11530" max="11530" width="1.7109375" style="84" customWidth="1"/>
    <col min="11531" max="11531" width="20" style="84" customWidth="1"/>
    <col min="11532" max="11532" width="21.5703125" style="84" customWidth="1"/>
    <col min="11533" max="11533" width="42.5703125" style="84" customWidth="1"/>
    <col min="11534" max="11534" width="46.85546875" style="84" customWidth="1"/>
    <col min="11535" max="11535" width="25.42578125" style="84" customWidth="1"/>
    <col min="11536" max="11536" width="1.140625" style="84" customWidth="1"/>
    <col min="11537" max="11785" width="9.140625" style="84"/>
    <col min="11786" max="11786" width="1.7109375" style="84" customWidth="1"/>
    <col min="11787" max="11787" width="20" style="84" customWidth="1"/>
    <col min="11788" max="11788" width="21.5703125" style="84" customWidth="1"/>
    <col min="11789" max="11789" width="42.5703125" style="84" customWidth="1"/>
    <col min="11790" max="11790" width="46.85546875" style="84" customWidth="1"/>
    <col min="11791" max="11791" width="25.42578125" style="84" customWidth="1"/>
    <col min="11792" max="11792" width="1.140625" style="84" customWidth="1"/>
    <col min="11793" max="12041" width="9.140625" style="84"/>
    <col min="12042" max="12042" width="1.7109375" style="84" customWidth="1"/>
    <col min="12043" max="12043" width="20" style="84" customWidth="1"/>
    <col min="12044" max="12044" width="21.5703125" style="84" customWidth="1"/>
    <col min="12045" max="12045" width="42.5703125" style="84" customWidth="1"/>
    <col min="12046" max="12046" width="46.85546875" style="84" customWidth="1"/>
    <col min="12047" max="12047" width="25.42578125" style="84" customWidth="1"/>
    <col min="12048" max="12048" width="1.140625" style="84" customWidth="1"/>
    <col min="12049" max="12297" width="9.140625" style="84"/>
    <col min="12298" max="12298" width="1.7109375" style="84" customWidth="1"/>
    <col min="12299" max="12299" width="20" style="84" customWidth="1"/>
    <col min="12300" max="12300" width="21.5703125" style="84" customWidth="1"/>
    <col min="12301" max="12301" width="42.5703125" style="84" customWidth="1"/>
    <col min="12302" max="12302" width="46.85546875" style="84" customWidth="1"/>
    <col min="12303" max="12303" width="25.42578125" style="84" customWidth="1"/>
    <col min="12304" max="12304" width="1.140625" style="84" customWidth="1"/>
    <col min="12305" max="12553" width="9.140625" style="84"/>
    <col min="12554" max="12554" width="1.7109375" style="84" customWidth="1"/>
    <col min="12555" max="12555" width="20" style="84" customWidth="1"/>
    <col min="12556" max="12556" width="21.5703125" style="84" customWidth="1"/>
    <col min="12557" max="12557" width="42.5703125" style="84" customWidth="1"/>
    <col min="12558" max="12558" width="46.85546875" style="84" customWidth="1"/>
    <col min="12559" max="12559" width="25.42578125" style="84" customWidth="1"/>
    <col min="12560" max="12560" width="1.140625" style="84" customWidth="1"/>
    <col min="12561" max="12809" width="9.140625" style="84"/>
    <col min="12810" max="12810" width="1.7109375" style="84" customWidth="1"/>
    <col min="12811" max="12811" width="20" style="84" customWidth="1"/>
    <col min="12812" max="12812" width="21.5703125" style="84" customWidth="1"/>
    <col min="12813" max="12813" width="42.5703125" style="84" customWidth="1"/>
    <col min="12814" max="12814" width="46.85546875" style="84" customWidth="1"/>
    <col min="12815" max="12815" width="25.42578125" style="84" customWidth="1"/>
    <col min="12816" max="12816" width="1.140625" style="84" customWidth="1"/>
    <col min="12817" max="13065" width="9.140625" style="84"/>
    <col min="13066" max="13066" width="1.7109375" style="84" customWidth="1"/>
    <col min="13067" max="13067" width="20" style="84" customWidth="1"/>
    <col min="13068" max="13068" width="21.5703125" style="84" customWidth="1"/>
    <col min="13069" max="13069" width="42.5703125" style="84" customWidth="1"/>
    <col min="13070" max="13070" width="46.85546875" style="84" customWidth="1"/>
    <col min="13071" max="13071" width="25.42578125" style="84" customWidth="1"/>
    <col min="13072" max="13072" width="1.140625" style="84" customWidth="1"/>
    <col min="13073" max="13321" width="9.140625" style="84"/>
    <col min="13322" max="13322" width="1.7109375" style="84" customWidth="1"/>
    <col min="13323" max="13323" width="20" style="84" customWidth="1"/>
    <col min="13324" max="13324" width="21.5703125" style="84" customWidth="1"/>
    <col min="13325" max="13325" width="42.5703125" style="84" customWidth="1"/>
    <col min="13326" max="13326" width="46.85546875" style="84" customWidth="1"/>
    <col min="13327" max="13327" width="25.42578125" style="84" customWidth="1"/>
    <col min="13328" max="13328" width="1.140625" style="84" customWidth="1"/>
    <col min="13329" max="13577" width="9.140625" style="84"/>
    <col min="13578" max="13578" width="1.7109375" style="84" customWidth="1"/>
    <col min="13579" max="13579" width="20" style="84" customWidth="1"/>
    <col min="13580" max="13580" width="21.5703125" style="84" customWidth="1"/>
    <col min="13581" max="13581" width="42.5703125" style="84" customWidth="1"/>
    <col min="13582" max="13582" width="46.85546875" style="84" customWidth="1"/>
    <col min="13583" max="13583" width="25.42578125" style="84" customWidth="1"/>
    <col min="13584" max="13584" width="1.140625" style="84" customWidth="1"/>
    <col min="13585" max="13833" width="9.140625" style="84"/>
    <col min="13834" max="13834" width="1.7109375" style="84" customWidth="1"/>
    <col min="13835" max="13835" width="20" style="84" customWidth="1"/>
    <col min="13836" max="13836" width="21.5703125" style="84" customWidth="1"/>
    <col min="13837" max="13837" width="42.5703125" style="84" customWidth="1"/>
    <col min="13838" max="13838" width="46.85546875" style="84" customWidth="1"/>
    <col min="13839" max="13839" width="25.42578125" style="84" customWidth="1"/>
    <col min="13840" max="13840" width="1.140625" style="84" customWidth="1"/>
    <col min="13841" max="14089" width="9.140625" style="84"/>
    <col min="14090" max="14090" width="1.7109375" style="84" customWidth="1"/>
    <col min="14091" max="14091" width="20" style="84" customWidth="1"/>
    <col min="14092" max="14092" width="21.5703125" style="84" customWidth="1"/>
    <col min="14093" max="14093" width="42.5703125" style="84" customWidth="1"/>
    <col min="14094" max="14094" width="46.85546875" style="84" customWidth="1"/>
    <col min="14095" max="14095" width="25.42578125" style="84" customWidth="1"/>
    <col min="14096" max="14096" width="1.140625" style="84" customWidth="1"/>
    <col min="14097" max="14345" width="9.140625" style="84"/>
    <col min="14346" max="14346" width="1.7109375" style="84" customWidth="1"/>
    <col min="14347" max="14347" width="20" style="84" customWidth="1"/>
    <col min="14348" max="14348" width="21.5703125" style="84" customWidth="1"/>
    <col min="14349" max="14349" width="42.5703125" style="84" customWidth="1"/>
    <col min="14350" max="14350" width="46.85546875" style="84" customWidth="1"/>
    <col min="14351" max="14351" width="25.42578125" style="84" customWidth="1"/>
    <col min="14352" max="14352" width="1.140625" style="84" customWidth="1"/>
    <col min="14353" max="14601" width="9.140625" style="84"/>
    <col min="14602" max="14602" width="1.7109375" style="84" customWidth="1"/>
    <col min="14603" max="14603" width="20" style="84" customWidth="1"/>
    <col min="14604" max="14604" width="21.5703125" style="84" customWidth="1"/>
    <col min="14605" max="14605" width="42.5703125" style="84" customWidth="1"/>
    <col min="14606" max="14606" width="46.85546875" style="84" customWidth="1"/>
    <col min="14607" max="14607" width="25.42578125" style="84" customWidth="1"/>
    <col min="14608" max="14608" width="1.140625" style="84" customWidth="1"/>
    <col min="14609" max="14857" width="9.140625" style="84"/>
    <col min="14858" max="14858" width="1.7109375" style="84" customWidth="1"/>
    <col min="14859" max="14859" width="20" style="84" customWidth="1"/>
    <col min="14860" max="14860" width="21.5703125" style="84" customWidth="1"/>
    <col min="14861" max="14861" width="42.5703125" style="84" customWidth="1"/>
    <col min="14862" max="14862" width="46.85546875" style="84" customWidth="1"/>
    <col min="14863" max="14863" width="25.42578125" style="84" customWidth="1"/>
    <col min="14864" max="14864" width="1.140625" style="84" customWidth="1"/>
    <col min="14865" max="15113" width="9.140625" style="84"/>
    <col min="15114" max="15114" width="1.7109375" style="84" customWidth="1"/>
    <col min="15115" max="15115" width="20" style="84" customWidth="1"/>
    <col min="15116" max="15116" width="21.5703125" style="84" customWidth="1"/>
    <col min="15117" max="15117" width="42.5703125" style="84" customWidth="1"/>
    <col min="15118" max="15118" width="46.85546875" style="84" customWidth="1"/>
    <col min="15119" max="15119" width="25.42578125" style="84" customWidth="1"/>
    <col min="15120" max="15120" width="1.140625" style="84" customWidth="1"/>
    <col min="15121" max="15369" width="9.140625" style="84"/>
    <col min="15370" max="15370" width="1.7109375" style="84" customWidth="1"/>
    <col min="15371" max="15371" width="20" style="84" customWidth="1"/>
    <col min="15372" max="15372" width="21.5703125" style="84" customWidth="1"/>
    <col min="15373" max="15373" width="42.5703125" style="84" customWidth="1"/>
    <col min="15374" max="15374" width="46.85546875" style="84" customWidth="1"/>
    <col min="15375" max="15375" width="25.42578125" style="84" customWidth="1"/>
    <col min="15376" max="15376" width="1.140625" style="84" customWidth="1"/>
    <col min="15377" max="15625" width="9.140625" style="84"/>
    <col min="15626" max="15626" width="1.7109375" style="84" customWidth="1"/>
    <col min="15627" max="15627" width="20" style="84" customWidth="1"/>
    <col min="15628" max="15628" width="21.5703125" style="84" customWidth="1"/>
    <col min="15629" max="15629" width="42.5703125" style="84" customWidth="1"/>
    <col min="15630" max="15630" width="46.85546875" style="84" customWidth="1"/>
    <col min="15631" max="15631" width="25.42578125" style="84" customWidth="1"/>
    <col min="15632" max="15632" width="1.140625" style="84" customWidth="1"/>
    <col min="15633" max="15881" width="9.140625" style="84"/>
    <col min="15882" max="15882" width="1.7109375" style="84" customWidth="1"/>
    <col min="15883" max="15883" width="20" style="84" customWidth="1"/>
    <col min="15884" max="15884" width="21.5703125" style="84" customWidth="1"/>
    <col min="15885" max="15885" width="42.5703125" style="84" customWidth="1"/>
    <col min="15886" max="15886" width="46.85546875" style="84" customWidth="1"/>
    <col min="15887" max="15887" width="25.42578125" style="84" customWidth="1"/>
    <col min="15888" max="15888" width="1.140625" style="84" customWidth="1"/>
    <col min="15889" max="16137" width="9.140625" style="84"/>
    <col min="16138" max="16138" width="1.7109375" style="84" customWidth="1"/>
    <col min="16139" max="16139" width="20" style="84" customWidth="1"/>
    <col min="16140" max="16140" width="21.5703125" style="84" customWidth="1"/>
    <col min="16141" max="16141" width="42.5703125" style="84" customWidth="1"/>
    <col min="16142" max="16142" width="46.85546875" style="84" customWidth="1"/>
    <col min="16143" max="16143" width="25.42578125" style="84" customWidth="1"/>
    <col min="16144" max="16144" width="1.140625" style="84" customWidth="1"/>
    <col min="16145" max="16384" width="9.140625" style="84"/>
  </cols>
  <sheetData>
    <row r="2" spans="2:17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2:17" x14ac:dyDescent="0.6">
      <c r="B3" s="118" t="s">
        <v>105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2:17" x14ac:dyDescent="0.6">
      <c r="B4" s="118" t="s">
        <v>120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2:17" x14ac:dyDescent="0.6">
      <c r="B5" s="85" t="s">
        <v>49</v>
      </c>
    </row>
    <row r="6" spans="2:17" s="88" customFormat="1" x14ac:dyDescent="0.25">
      <c r="B6" s="86" t="s">
        <v>2</v>
      </c>
      <c r="C6" s="86" t="s">
        <v>106</v>
      </c>
      <c r="D6" s="87" t="s">
        <v>38</v>
      </c>
      <c r="E6" s="87" t="s">
        <v>76</v>
      </c>
      <c r="F6" s="87" t="s">
        <v>77</v>
      </c>
      <c r="G6" s="87" t="s">
        <v>78</v>
      </c>
      <c r="H6" s="87" t="s">
        <v>79</v>
      </c>
      <c r="I6" s="87" t="s">
        <v>80</v>
      </c>
      <c r="J6" s="87" t="s">
        <v>81</v>
      </c>
      <c r="K6" s="87" t="s">
        <v>82</v>
      </c>
      <c r="L6" s="87" t="s">
        <v>83</v>
      </c>
      <c r="M6" s="87" t="s">
        <v>84</v>
      </c>
      <c r="N6" s="87" t="s">
        <v>85</v>
      </c>
      <c r="O6" s="87" t="s">
        <v>86</v>
      </c>
      <c r="P6" s="87" t="s">
        <v>37</v>
      </c>
      <c r="Q6" s="86" t="s">
        <v>36</v>
      </c>
    </row>
    <row r="7" spans="2:17" x14ac:dyDescent="0.6">
      <c r="B7" s="89" t="s">
        <v>107</v>
      </c>
      <c r="C7" s="90">
        <f>'1.ประเภทงบประมาณ'!D11</f>
        <v>26750000</v>
      </c>
      <c r="D7" s="90">
        <f>'40100'!$C$13</f>
        <v>0</v>
      </c>
      <c r="E7" s="90">
        <f>'40100'!C13</f>
        <v>0</v>
      </c>
      <c r="F7" s="90">
        <f>'40100'!D13</f>
        <v>0</v>
      </c>
      <c r="G7" s="90">
        <f>'40100'!E13</f>
        <v>0</v>
      </c>
      <c r="H7" s="90">
        <f>'40100'!F13</f>
        <v>0</v>
      </c>
      <c r="I7" s="90">
        <f>'40100'!G13</f>
        <v>0</v>
      </c>
      <c r="J7" s="90">
        <f>'40100'!H13</f>
        <v>0</v>
      </c>
      <c r="K7" s="90">
        <f>'40100'!I13</f>
        <v>0</v>
      </c>
      <c r="L7" s="90">
        <f>'40100'!J13</f>
        <v>0</v>
      </c>
      <c r="M7" s="90">
        <f>'40100'!K13</f>
        <v>0</v>
      </c>
      <c r="N7" s="90">
        <f>'40100'!L13</f>
        <v>0</v>
      </c>
      <c r="O7" s="90">
        <f>'40100'!M13</f>
        <v>0</v>
      </c>
      <c r="P7" s="90">
        <f>SUM(D7:O7)</f>
        <v>0</v>
      </c>
      <c r="Q7" s="90">
        <f>C7-P7</f>
        <v>26750000</v>
      </c>
    </row>
    <row r="8" spans="2:17" s="93" customFormat="1" x14ac:dyDescent="0.6">
      <c r="B8" s="91" t="s">
        <v>48</v>
      </c>
      <c r="C8" s="92">
        <f>C7</f>
        <v>26750000</v>
      </c>
      <c r="D8" s="92">
        <f t="shared" ref="D8:O8" si="0">D7</f>
        <v>0</v>
      </c>
      <c r="E8" s="92">
        <f t="shared" si="0"/>
        <v>0</v>
      </c>
      <c r="F8" s="92">
        <f t="shared" si="0"/>
        <v>0</v>
      </c>
      <c r="G8" s="92">
        <f t="shared" si="0"/>
        <v>0</v>
      </c>
      <c r="H8" s="92">
        <f t="shared" si="0"/>
        <v>0</v>
      </c>
      <c r="I8" s="92">
        <f t="shared" si="0"/>
        <v>0</v>
      </c>
      <c r="J8" s="92">
        <f t="shared" si="0"/>
        <v>0</v>
      </c>
      <c r="K8" s="92">
        <f t="shared" si="0"/>
        <v>0</v>
      </c>
      <c r="L8" s="92">
        <f t="shared" si="0"/>
        <v>0</v>
      </c>
      <c r="M8" s="92">
        <f t="shared" si="0"/>
        <v>0</v>
      </c>
      <c r="N8" s="92">
        <f t="shared" si="0"/>
        <v>0</v>
      </c>
      <c r="O8" s="92">
        <f t="shared" si="0"/>
        <v>0</v>
      </c>
      <c r="P8" s="90">
        <f>SUM(D8:O8)</f>
        <v>0</v>
      </c>
      <c r="Q8" s="90">
        <f>C8-P8</f>
        <v>26750000</v>
      </c>
    </row>
    <row r="9" spans="2:17" x14ac:dyDescent="0.6">
      <c r="C9" s="94"/>
    </row>
    <row r="10" spans="2:17" x14ac:dyDescent="0.6">
      <c r="B10" s="85" t="s">
        <v>108</v>
      </c>
      <c r="C10" s="94"/>
    </row>
    <row r="11" spans="2:17" x14ac:dyDescent="0.6">
      <c r="B11" s="86" t="s">
        <v>2</v>
      </c>
      <c r="C11" s="86" t="s">
        <v>106</v>
      </c>
      <c r="D11" s="95" t="s">
        <v>38</v>
      </c>
      <c r="E11" s="95" t="s">
        <v>76</v>
      </c>
      <c r="F11" s="95" t="s">
        <v>77</v>
      </c>
      <c r="G11" s="95" t="s">
        <v>78</v>
      </c>
      <c r="H11" s="95" t="s">
        <v>79</v>
      </c>
      <c r="I11" s="95" t="s">
        <v>80</v>
      </c>
      <c r="J11" s="95" t="s">
        <v>81</v>
      </c>
      <c r="K11" s="95" t="s">
        <v>82</v>
      </c>
      <c r="L11" s="95" t="s">
        <v>83</v>
      </c>
      <c r="M11" s="95" t="s">
        <v>84</v>
      </c>
      <c r="N11" s="95" t="s">
        <v>85</v>
      </c>
      <c r="O11" s="95" t="s">
        <v>86</v>
      </c>
      <c r="P11" s="87" t="s">
        <v>37</v>
      </c>
      <c r="Q11" s="86" t="s">
        <v>36</v>
      </c>
    </row>
    <row r="12" spans="2:17" x14ac:dyDescent="0.6">
      <c r="B12" s="89" t="s">
        <v>109</v>
      </c>
      <c r="C12" s="90">
        <f>'40102'!$B$15</f>
        <v>8504400</v>
      </c>
      <c r="D12" s="90">
        <f>'40102'!C15</f>
        <v>627350</v>
      </c>
      <c r="E12" s="90">
        <f>'40102'!D15</f>
        <v>632000</v>
      </c>
      <c r="F12" s="90">
        <f>'40102'!E15</f>
        <v>626217.74</v>
      </c>
      <c r="G12" s="90">
        <f>'40102'!F15</f>
        <v>626750</v>
      </c>
      <c r="H12" s="90">
        <f>'40102'!G15</f>
        <v>0</v>
      </c>
      <c r="I12" s="90">
        <f>'40102'!H15</f>
        <v>0</v>
      </c>
      <c r="J12" s="90">
        <f>'40102'!I15</f>
        <v>0</v>
      </c>
      <c r="K12" s="90">
        <f>'40102'!J15</f>
        <v>0</v>
      </c>
      <c r="L12" s="90">
        <f>'40102'!K15</f>
        <v>0</v>
      </c>
      <c r="M12" s="90">
        <f>'40102'!L15</f>
        <v>0</v>
      </c>
      <c r="N12" s="90">
        <f>'40102'!M15</f>
        <v>0</v>
      </c>
      <c r="O12" s="90">
        <f>'40102'!N15</f>
        <v>0</v>
      </c>
      <c r="P12" s="90">
        <f>SUM(D12:O12)</f>
        <v>2512317.7400000002</v>
      </c>
      <c r="Q12" s="90">
        <f>C12-P12</f>
        <v>5992082.2599999998</v>
      </c>
    </row>
    <row r="13" spans="2:17" x14ac:dyDescent="0.6">
      <c r="B13" s="89" t="s">
        <v>110</v>
      </c>
      <c r="C13" s="90">
        <f>'40102'!$B$23</f>
        <v>355000</v>
      </c>
      <c r="D13" s="90">
        <f>'40102'!C23</f>
        <v>0</v>
      </c>
      <c r="E13" s="90">
        <f>'40102'!D23</f>
        <v>0</v>
      </c>
      <c r="F13" s="90">
        <f>'40102'!E23</f>
        <v>0</v>
      </c>
      <c r="G13" s="90">
        <f>'40102'!F23</f>
        <v>0</v>
      </c>
      <c r="H13" s="90">
        <f>'40102'!G23</f>
        <v>0</v>
      </c>
      <c r="I13" s="90">
        <f>'40102'!H23</f>
        <v>0</v>
      </c>
      <c r="J13" s="90">
        <f>'40102'!I23</f>
        <v>0</v>
      </c>
      <c r="K13" s="90">
        <f>'40102'!J23</f>
        <v>0</v>
      </c>
      <c r="L13" s="90">
        <f>'40102'!K23</f>
        <v>0</v>
      </c>
      <c r="M13" s="90">
        <f>'40102'!L23</f>
        <v>0</v>
      </c>
      <c r="N13" s="90">
        <f>'40102'!M23</f>
        <v>0</v>
      </c>
      <c r="O13" s="90">
        <f>'40102'!N23</f>
        <v>0</v>
      </c>
      <c r="P13" s="90">
        <f>SUM(D13:O13)</f>
        <v>0</v>
      </c>
      <c r="Q13" s="90">
        <f t="shared" ref="Q13:Q15" si="1">C13-P13</f>
        <v>355000</v>
      </c>
    </row>
    <row r="14" spans="2:17" x14ac:dyDescent="0.6">
      <c r="B14" s="89" t="s">
        <v>111</v>
      </c>
      <c r="C14" s="90">
        <f>'40102'!$B$61</f>
        <v>18018300</v>
      </c>
      <c r="D14" s="90">
        <f>'40102'!C61</f>
        <v>775206.02</v>
      </c>
      <c r="E14" s="90">
        <f>'40102'!D61</f>
        <v>1082549.33</v>
      </c>
      <c r="F14" s="90">
        <f>'40102'!E61</f>
        <v>820711.87000000011</v>
      </c>
      <c r="G14" s="90">
        <f>'40102'!F61</f>
        <v>1480125.6799999997</v>
      </c>
      <c r="H14" s="90">
        <f>'40102'!G61</f>
        <v>0</v>
      </c>
      <c r="I14" s="90">
        <f>'40102'!H61</f>
        <v>0</v>
      </c>
      <c r="J14" s="90">
        <f>'40102'!I61</f>
        <v>0</v>
      </c>
      <c r="K14" s="90">
        <f>'40102'!J61</f>
        <v>0</v>
      </c>
      <c r="L14" s="90">
        <f>'40102'!K61</f>
        <v>0</v>
      </c>
      <c r="M14" s="90">
        <f>'40102'!L61</f>
        <v>0</v>
      </c>
      <c r="N14" s="90">
        <f>'40102'!M61</f>
        <v>0</v>
      </c>
      <c r="O14" s="90">
        <f>'40102'!N61</f>
        <v>0</v>
      </c>
      <c r="P14" s="90">
        <f t="shared" ref="P14:P15" si="2">SUM(D14:O14)</f>
        <v>4158592.9</v>
      </c>
      <c r="Q14" s="90">
        <f t="shared" si="1"/>
        <v>13859707.1</v>
      </c>
    </row>
    <row r="15" spans="2:17" s="93" customFormat="1" x14ac:dyDescent="0.6">
      <c r="B15" s="91" t="s">
        <v>66</v>
      </c>
      <c r="C15" s="92">
        <f>SUM(C12:C14)</f>
        <v>26877700</v>
      </c>
      <c r="D15" s="92">
        <f>SUM(D12:D14)</f>
        <v>1402556.02</v>
      </c>
      <c r="E15" s="92">
        <f>SUM(E12:E14)</f>
        <v>1714549.33</v>
      </c>
      <c r="F15" s="92">
        <f t="shared" ref="F15:O15" si="3">SUM(F12:F14)</f>
        <v>1446929.61</v>
      </c>
      <c r="G15" s="92">
        <f t="shared" si="3"/>
        <v>2106875.6799999997</v>
      </c>
      <c r="H15" s="92">
        <f t="shared" si="3"/>
        <v>0</v>
      </c>
      <c r="I15" s="92">
        <f t="shared" si="3"/>
        <v>0</v>
      </c>
      <c r="J15" s="92">
        <f t="shared" si="3"/>
        <v>0</v>
      </c>
      <c r="K15" s="92">
        <f t="shared" si="3"/>
        <v>0</v>
      </c>
      <c r="L15" s="92">
        <f t="shared" si="3"/>
        <v>0</v>
      </c>
      <c r="M15" s="92">
        <f t="shared" si="3"/>
        <v>0</v>
      </c>
      <c r="N15" s="92">
        <f t="shared" si="3"/>
        <v>0</v>
      </c>
      <c r="O15" s="92">
        <f t="shared" si="3"/>
        <v>0</v>
      </c>
      <c r="P15" s="92">
        <f t="shared" si="2"/>
        <v>6670910.6399999997</v>
      </c>
      <c r="Q15" s="92">
        <f t="shared" si="1"/>
        <v>20206789.359999999</v>
      </c>
    </row>
    <row r="16" spans="2:17" x14ac:dyDescent="0.6">
      <c r="C16" s="94"/>
    </row>
    <row r="17" spans="2:17" x14ac:dyDescent="0.6">
      <c r="B17" s="85" t="s">
        <v>112</v>
      </c>
      <c r="C17" s="94"/>
    </row>
    <row r="18" spans="2:17" x14ac:dyDescent="0.6">
      <c r="B18" s="86" t="s">
        <v>2</v>
      </c>
      <c r="C18" s="86" t="s">
        <v>106</v>
      </c>
      <c r="D18" s="95" t="s">
        <v>38</v>
      </c>
      <c r="E18" s="95" t="s">
        <v>76</v>
      </c>
      <c r="F18" s="95" t="s">
        <v>77</v>
      </c>
      <c r="G18" s="95" t="s">
        <v>78</v>
      </c>
      <c r="H18" s="95" t="s">
        <v>79</v>
      </c>
      <c r="I18" s="95" t="s">
        <v>80</v>
      </c>
      <c r="J18" s="95" t="s">
        <v>81</v>
      </c>
      <c r="K18" s="95" t="s">
        <v>82</v>
      </c>
      <c r="L18" s="95" t="s">
        <v>83</v>
      </c>
      <c r="M18" s="95" t="s">
        <v>84</v>
      </c>
      <c r="N18" s="95" t="s">
        <v>85</v>
      </c>
      <c r="O18" s="95" t="s">
        <v>86</v>
      </c>
      <c r="P18" s="87" t="s">
        <v>37</v>
      </c>
      <c r="Q18" s="86" t="s">
        <v>36</v>
      </c>
    </row>
    <row r="19" spans="2:17" x14ac:dyDescent="0.6">
      <c r="B19" s="89" t="s">
        <v>109</v>
      </c>
      <c r="C19" s="90">
        <f>'40110'!$B$15</f>
        <v>4876200</v>
      </c>
      <c r="D19" s="90">
        <f>'40110'!C15</f>
        <v>373900</v>
      </c>
      <c r="E19" s="90">
        <f>'40110'!D15</f>
        <v>358345</v>
      </c>
      <c r="F19" s="90">
        <f>'40110'!E15</f>
        <v>365170</v>
      </c>
      <c r="G19" s="90">
        <f>'40110'!F15</f>
        <v>357475</v>
      </c>
      <c r="H19" s="90">
        <f>'40110'!G15</f>
        <v>0</v>
      </c>
      <c r="I19" s="90">
        <f>'40110'!H15</f>
        <v>0</v>
      </c>
      <c r="J19" s="90">
        <f>'40110'!I15</f>
        <v>0</v>
      </c>
      <c r="K19" s="90">
        <f>'40110'!J15</f>
        <v>0</v>
      </c>
      <c r="L19" s="90">
        <f>'40110'!K15</f>
        <v>0</v>
      </c>
      <c r="M19" s="90">
        <f>'40110'!L15</f>
        <v>0</v>
      </c>
      <c r="N19" s="90">
        <f>'40110'!M15</f>
        <v>0</v>
      </c>
      <c r="O19" s="90">
        <f>'40110'!N15</f>
        <v>0</v>
      </c>
      <c r="P19" s="90">
        <f>SUM(D19:O19)</f>
        <v>1454890</v>
      </c>
      <c r="Q19" s="90">
        <f>C19-P19</f>
        <v>3421310</v>
      </c>
    </row>
    <row r="20" spans="2:17" x14ac:dyDescent="0.6">
      <c r="B20" s="89" t="s">
        <v>110</v>
      </c>
      <c r="C20" s="90">
        <f>'40110'!$B$22</f>
        <v>240000</v>
      </c>
      <c r="D20" s="90">
        <f>'40110'!C22</f>
        <v>0</v>
      </c>
      <c r="E20" s="90">
        <f>'40110'!D22</f>
        <v>0</v>
      </c>
      <c r="F20" s="90">
        <f>'40110'!E22</f>
        <v>0</v>
      </c>
      <c r="G20" s="90">
        <f>'40110'!F22</f>
        <v>0</v>
      </c>
      <c r="H20" s="90">
        <f>'40110'!G22</f>
        <v>0</v>
      </c>
      <c r="I20" s="90">
        <f>'40110'!H22</f>
        <v>0</v>
      </c>
      <c r="J20" s="90">
        <f>'40110'!I22</f>
        <v>0</v>
      </c>
      <c r="K20" s="90">
        <f>'40110'!J22</f>
        <v>0</v>
      </c>
      <c r="L20" s="90">
        <f>'40110'!K22</f>
        <v>0</v>
      </c>
      <c r="M20" s="90">
        <f>'40110'!L22</f>
        <v>0</v>
      </c>
      <c r="N20" s="90">
        <f>'40110'!M22</f>
        <v>0</v>
      </c>
      <c r="O20" s="90">
        <f>'40110'!N22</f>
        <v>0</v>
      </c>
      <c r="P20" s="90">
        <f t="shared" ref="P20:P22" si="4">SUM(D20:O20)</f>
        <v>0</v>
      </c>
      <c r="Q20" s="90">
        <f t="shared" ref="Q20:Q22" si="5">C20-P20</f>
        <v>240000</v>
      </c>
    </row>
    <row r="21" spans="2:17" x14ac:dyDescent="0.6">
      <c r="B21" s="89" t="s">
        <v>111</v>
      </c>
      <c r="C21" s="90">
        <f>'40110'!$B$62</f>
        <v>88704800</v>
      </c>
      <c r="D21" s="90">
        <f>'40110'!C62</f>
        <v>1001181.71</v>
      </c>
      <c r="E21" s="90">
        <f>'40110'!D62</f>
        <v>2018942.3800000001</v>
      </c>
      <c r="F21" s="90">
        <f>'40110'!E62</f>
        <v>2052624.14</v>
      </c>
      <c r="G21" s="90">
        <f>'40110'!F62</f>
        <v>2775462.98</v>
      </c>
      <c r="H21" s="90">
        <f>'40110'!G62</f>
        <v>0</v>
      </c>
      <c r="I21" s="90">
        <f>'40110'!H62</f>
        <v>0</v>
      </c>
      <c r="J21" s="90">
        <f>'40110'!I62</f>
        <v>0</v>
      </c>
      <c r="K21" s="90">
        <f>'40110'!J62</f>
        <v>0</v>
      </c>
      <c r="L21" s="90">
        <f>'40110'!K62</f>
        <v>0</v>
      </c>
      <c r="M21" s="90">
        <f>'40110'!L62</f>
        <v>0</v>
      </c>
      <c r="N21" s="90">
        <f>'40110'!M62</f>
        <v>0</v>
      </c>
      <c r="O21" s="90">
        <f>'40110'!N62</f>
        <v>0</v>
      </c>
      <c r="P21" s="90">
        <f t="shared" si="4"/>
        <v>7848211.209999999</v>
      </c>
      <c r="Q21" s="90">
        <f t="shared" si="5"/>
        <v>80856588.790000007</v>
      </c>
    </row>
    <row r="22" spans="2:17" s="93" customFormat="1" x14ac:dyDescent="0.6">
      <c r="B22" s="91" t="s">
        <v>113</v>
      </c>
      <c r="C22" s="92">
        <f>SUM(C19:C21)</f>
        <v>93821000</v>
      </c>
      <c r="D22" s="92">
        <f t="shared" ref="D22:O22" si="6">SUM(D19:D21)</f>
        <v>1375081.71</v>
      </c>
      <c r="E22" s="92">
        <f t="shared" si="6"/>
        <v>2377287.38</v>
      </c>
      <c r="F22" s="92">
        <f t="shared" si="6"/>
        <v>2417794.1399999997</v>
      </c>
      <c r="G22" s="92">
        <f t="shared" si="6"/>
        <v>3132937.98</v>
      </c>
      <c r="H22" s="92">
        <f t="shared" si="6"/>
        <v>0</v>
      </c>
      <c r="I22" s="92">
        <f t="shared" si="6"/>
        <v>0</v>
      </c>
      <c r="J22" s="92">
        <f t="shared" si="6"/>
        <v>0</v>
      </c>
      <c r="K22" s="92">
        <f t="shared" si="6"/>
        <v>0</v>
      </c>
      <c r="L22" s="92">
        <f t="shared" si="6"/>
        <v>0</v>
      </c>
      <c r="M22" s="92">
        <f t="shared" si="6"/>
        <v>0</v>
      </c>
      <c r="N22" s="92">
        <f t="shared" si="6"/>
        <v>0</v>
      </c>
      <c r="O22" s="92">
        <f t="shared" si="6"/>
        <v>0</v>
      </c>
      <c r="P22" s="92">
        <f t="shared" si="4"/>
        <v>9303101.209999999</v>
      </c>
      <c r="Q22" s="92">
        <f t="shared" si="5"/>
        <v>84517898.790000007</v>
      </c>
    </row>
    <row r="23" spans="2:17" x14ac:dyDescent="0.6">
      <c r="C23" s="94"/>
    </row>
    <row r="24" spans="2:17" x14ac:dyDescent="0.6">
      <c r="B24" s="85" t="s">
        <v>114</v>
      </c>
      <c r="C24" s="94"/>
    </row>
    <row r="25" spans="2:17" x14ac:dyDescent="0.6">
      <c r="B25" s="86" t="s">
        <v>2</v>
      </c>
      <c r="C25" s="86" t="s">
        <v>106</v>
      </c>
      <c r="D25" s="95" t="s">
        <v>38</v>
      </c>
      <c r="E25" s="95" t="s">
        <v>76</v>
      </c>
      <c r="F25" s="95" t="s">
        <v>77</v>
      </c>
      <c r="G25" s="95" t="s">
        <v>78</v>
      </c>
      <c r="H25" s="95" t="s">
        <v>79</v>
      </c>
      <c r="I25" s="95" t="s">
        <v>80</v>
      </c>
      <c r="J25" s="95" t="s">
        <v>81</v>
      </c>
      <c r="K25" s="95" t="s">
        <v>82</v>
      </c>
      <c r="L25" s="95" t="s">
        <v>83</v>
      </c>
      <c r="M25" s="95" t="s">
        <v>84</v>
      </c>
      <c r="N25" s="95" t="s">
        <v>85</v>
      </c>
      <c r="O25" s="95" t="s">
        <v>86</v>
      </c>
      <c r="P25" s="87" t="s">
        <v>37</v>
      </c>
      <c r="Q25" s="86" t="s">
        <v>36</v>
      </c>
    </row>
    <row r="26" spans="2:17" x14ac:dyDescent="0.6">
      <c r="B26" s="89" t="s">
        <v>109</v>
      </c>
      <c r="C26" s="90">
        <f>'40114'!$B$15</f>
        <v>5253600</v>
      </c>
      <c r="D26" s="90">
        <f>'40114'!C15</f>
        <v>356085</v>
      </c>
      <c r="E26" s="90">
        <f>'40114'!D15</f>
        <v>355522</v>
      </c>
      <c r="F26" s="90">
        <f>'40114'!E15</f>
        <v>355522</v>
      </c>
      <c r="G26" s="90">
        <f>'40114'!F15</f>
        <v>354835</v>
      </c>
      <c r="H26" s="90">
        <f>'40114'!G15</f>
        <v>0</v>
      </c>
      <c r="I26" s="90">
        <f>'40114'!H15</f>
        <v>0</v>
      </c>
      <c r="J26" s="90">
        <f>'40114'!I15</f>
        <v>0</v>
      </c>
      <c r="K26" s="90">
        <f>'40114'!J15</f>
        <v>0</v>
      </c>
      <c r="L26" s="90">
        <f>'40114'!K15</f>
        <v>0</v>
      </c>
      <c r="M26" s="90">
        <f>'40114'!L15</f>
        <v>0</v>
      </c>
      <c r="N26" s="90">
        <f>'40114'!M15</f>
        <v>0</v>
      </c>
      <c r="O26" s="90">
        <f>'40114'!N15</f>
        <v>0</v>
      </c>
      <c r="P26" s="90">
        <f>SUM(D26:O26)</f>
        <v>1421964</v>
      </c>
      <c r="Q26" s="90">
        <f>C26-P26</f>
        <v>3831636</v>
      </c>
    </row>
    <row r="27" spans="2:17" x14ac:dyDescent="0.6">
      <c r="B27" s="89" t="s">
        <v>115</v>
      </c>
      <c r="C27" s="90">
        <f>'40114'!$B$23</f>
        <v>100000</v>
      </c>
      <c r="D27" s="90">
        <f>'40114'!C23</f>
        <v>0</v>
      </c>
      <c r="E27" s="90">
        <f>'40114'!D23</f>
        <v>0</v>
      </c>
      <c r="F27" s="90">
        <f>'40114'!E23</f>
        <v>0</v>
      </c>
      <c r="G27" s="90">
        <f>'40114'!F23</f>
        <v>0</v>
      </c>
      <c r="H27" s="90">
        <f>'40114'!G23</f>
        <v>0</v>
      </c>
      <c r="I27" s="90">
        <f>'40114'!H23</f>
        <v>0</v>
      </c>
      <c r="J27" s="90">
        <f>'40114'!I23</f>
        <v>0</v>
      </c>
      <c r="K27" s="90">
        <f>'40114'!J23</f>
        <v>0</v>
      </c>
      <c r="L27" s="90">
        <f>'40114'!K23</f>
        <v>0</v>
      </c>
      <c r="M27" s="90">
        <f>'40114'!L23</f>
        <v>0</v>
      </c>
      <c r="N27" s="90">
        <f>'40114'!M23</f>
        <v>0</v>
      </c>
      <c r="O27" s="90">
        <f>'40114'!N23</f>
        <v>0</v>
      </c>
      <c r="P27" s="90">
        <f t="shared" ref="P27:P29" si="7">SUM(D27:O27)</f>
        <v>0</v>
      </c>
      <c r="Q27" s="90">
        <f t="shared" ref="Q27:Q29" si="8">C27-P27</f>
        <v>100000</v>
      </c>
    </row>
    <row r="28" spans="2:17" x14ac:dyDescent="0.6">
      <c r="B28" s="89" t="s">
        <v>111</v>
      </c>
      <c r="C28" s="90">
        <f>'40114'!$B$59</f>
        <v>10046400</v>
      </c>
      <c r="D28" s="90">
        <f>'40114'!C59</f>
        <v>832967.3</v>
      </c>
      <c r="E28" s="90">
        <f>'40114'!D59</f>
        <v>1676409.3599999999</v>
      </c>
      <c r="F28" s="90">
        <f>'40114'!E59</f>
        <v>460100.59</v>
      </c>
      <c r="G28" s="90">
        <f>'40114'!F59</f>
        <v>1056080.83</v>
      </c>
      <c r="H28" s="90">
        <f>'40114'!G59</f>
        <v>0</v>
      </c>
      <c r="I28" s="90">
        <f>'40114'!H59</f>
        <v>0</v>
      </c>
      <c r="J28" s="90">
        <f>'40114'!I59</f>
        <v>0</v>
      </c>
      <c r="K28" s="90">
        <f>'40114'!J59</f>
        <v>0</v>
      </c>
      <c r="L28" s="90">
        <f>'40114'!K59</f>
        <v>0</v>
      </c>
      <c r="M28" s="90">
        <f>'40114'!L59</f>
        <v>0</v>
      </c>
      <c r="N28" s="90">
        <f>'40114'!M59</f>
        <v>0</v>
      </c>
      <c r="O28" s="90">
        <f>'40114'!N59</f>
        <v>0</v>
      </c>
      <c r="P28" s="90">
        <f t="shared" si="7"/>
        <v>4025558.08</v>
      </c>
      <c r="Q28" s="90">
        <f t="shared" si="8"/>
        <v>6020841.9199999999</v>
      </c>
    </row>
    <row r="29" spans="2:17" s="93" customFormat="1" x14ac:dyDescent="0.6">
      <c r="B29" s="91" t="s">
        <v>116</v>
      </c>
      <c r="C29" s="92">
        <f>SUM(C26:C28)</f>
        <v>15400000</v>
      </c>
      <c r="D29" s="92">
        <f t="shared" ref="D29:O29" si="9">SUM(D26:D28)</f>
        <v>1189052.3</v>
      </c>
      <c r="E29" s="92">
        <f t="shared" si="9"/>
        <v>2031931.3599999999</v>
      </c>
      <c r="F29" s="92">
        <f t="shared" si="9"/>
        <v>815622.59000000008</v>
      </c>
      <c r="G29" s="92">
        <f>SUM(G26:G28)</f>
        <v>1410915.83</v>
      </c>
      <c r="H29" s="92">
        <f t="shared" si="9"/>
        <v>0</v>
      </c>
      <c r="I29" s="92">
        <f t="shared" si="9"/>
        <v>0</v>
      </c>
      <c r="J29" s="92">
        <f t="shared" si="9"/>
        <v>0</v>
      </c>
      <c r="K29" s="92">
        <f t="shared" si="9"/>
        <v>0</v>
      </c>
      <c r="L29" s="92">
        <f t="shared" si="9"/>
        <v>0</v>
      </c>
      <c r="M29" s="92">
        <f t="shared" si="9"/>
        <v>0</v>
      </c>
      <c r="N29" s="92">
        <f t="shared" si="9"/>
        <v>0</v>
      </c>
      <c r="O29" s="92">
        <f t="shared" si="9"/>
        <v>0</v>
      </c>
      <c r="P29" s="92">
        <f t="shared" si="7"/>
        <v>5447522.0800000001</v>
      </c>
      <c r="Q29" s="92">
        <f t="shared" si="8"/>
        <v>9952477.9199999999</v>
      </c>
    </row>
    <row r="30" spans="2:17" x14ac:dyDescent="0.6">
      <c r="C30" s="94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2:17" x14ac:dyDescent="0.6">
      <c r="B31" s="96" t="s">
        <v>117</v>
      </c>
      <c r="C31" s="97"/>
    </row>
    <row r="32" spans="2:17" x14ac:dyDescent="0.6">
      <c r="B32" s="86" t="s">
        <v>2</v>
      </c>
      <c r="C32" s="86" t="s">
        <v>106</v>
      </c>
      <c r="D32" s="95" t="s">
        <v>38</v>
      </c>
      <c r="E32" s="95" t="s">
        <v>76</v>
      </c>
      <c r="F32" s="95" t="s">
        <v>77</v>
      </c>
      <c r="G32" s="95" t="s">
        <v>78</v>
      </c>
      <c r="H32" s="95" t="s">
        <v>79</v>
      </c>
      <c r="I32" s="95" t="s">
        <v>80</v>
      </c>
      <c r="J32" s="95" t="s">
        <v>81</v>
      </c>
      <c r="K32" s="95" t="s">
        <v>82</v>
      </c>
      <c r="L32" s="95" t="s">
        <v>83</v>
      </c>
      <c r="M32" s="95" t="s">
        <v>84</v>
      </c>
      <c r="N32" s="95" t="s">
        <v>85</v>
      </c>
      <c r="O32" s="95" t="s">
        <v>86</v>
      </c>
      <c r="P32" s="87" t="s">
        <v>37</v>
      </c>
      <c r="Q32" s="86" t="s">
        <v>36</v>
      </c>
    </row>
    <row r="33" spans="2:17" x14ac:dyDescent="0.6">
      <c r="B33" s="89" t="s">
        <v>109</v>
      </c>
      <c r="C33" s="90">
        <f>'40117'!B15</f>
        <v>3202800</v>
      </c>
      <c r="D33" s="90">
        <f>'40117'!C15</f>
        <v>222408</v>
      </c>
      <c r="E33" s="90">
        <f>'40117'!D15</f>
        <v>222408</v>
      </c>
      <c r="F33" s="90">
        <f>'40117'!E15</f>
        <v>222408</v>
      </c>
      <c r="G33" s="90">
        <f>'40117'!F15</f>
        <v>222408</v>
      </c>
      <c r="H33" s="90">
        <f>'40117'!G15</f>
        <v>0</v>
      </c>
      <c r="I33" s="90">
        <f>'40117'!H15</f>
        <v>0</v>
      </c>
      <c r="J33" s="90">
        <f>'40117'!I15</f>
        <v>0</v>
      </c>
      <c r="K33" s="90">
        <f>'40117'!J15</f>
        <v>0</v>
      </c>
      <c r="L33" s="90">
        <f>'40117'!K15</f>
        <v>0</v>
      </c>
      <c r="M33" s="90">
        <f>'40117'!L15</f>
        <v>0</v>
      </c>
      <c r="N33" s="90">
        <f>'40117'!M15</f>
        <v>0</v>
      </c>
      <c r="O33" s="90">
        <f>'40117'!N15</f>
        <v>0</v>
      </c>
      <c r="P33" s="90">
        <f>SUM(D33:O33)</f>
        <v>889632</v>
      </c>
      <c r="Q33" s="90">
        <f>C33-P33</f>
        <v>2313168</v>
      </c>
    </row>
    <row r="34" spans="2:17" x14ac:dyDescent="0.6">
      <c r="B34" s="89" t="s">
        <v>110</v>
      </c>
      <c r="C34" s="90">
        <f>'40117'!B23</f>
        <v>85000</v>
      </c>
      <c r="D34" s="90">
        <f>'40117'!C23</f>
        <v>0</v>
      </c>
      <c r="E34" s="90">
        <f>'40117'!D23</f>
        <v>0</v>
      </c>
      <c r="F34" s="90">
        <f>'40117'!E23</f>
        <v>0</v>
      </c>
      <c r="G34" s="90">
        <f>'40117'!F23</f>
        <v>0</v>
      </c>
      <c r="H34" s="90">
        <f>'40117'!G23</f>
        <v>0</v>
      </c>
      <c r="I34" s="90">
        <f>'40117'!H23</f>
        <v>0</v>
      </c>
      <c r="J34" s="90">
        <f>'40117'!I23</f>
        <v>0</v>
      </c>
      <c r="K34" s="90">
        <f>'40117'!J23</f>
        <v>0</v>
      </c>
      <c r="L34" s="90">
        <f>'40117'!K23</f>
        <v>0</v>
      </c>
      <c r="M34" s="90">
        <f>'40117'!L23</f>
        <v>0</v>
      </c>
      <c r="N34" s="90">
        <f>'40117'!M23</f>
        <v>0</v>
      </c>
      <c r="O34" s="90">
        <f>'40117'!N23</f>
        <v>0</v>
      </c>
      <c r="P34" s="90">
        <f t="shared" ref="P34:P36" si="10">SUM(D34:O34)</f>
        <v>0</v>
      </c>
      <c r="Q34" s="90">
        <f t="shared" ref="Q34:Q36" si="11">C34-P34</f>
        <v>85000</v>
      </c>
    </row>
    <row r="35" spans="2:17" x14ac:dyDescent="0.6">
      <c r="B35" s="89" t="s">
        <v>111</v>
      </c>
      <c r="C35" s="90">
        <f>'40117'!B63</f>
        <v>4381800</v>
      </c>
      <c r="D35" s="90">
        <f>'40117'!C63</f>
        <v>161645</v>
      </c>
      <c r="E35" s="90">
        <f>'40117'!D63</f>
        <v>119290.54000000001</v>
      </c>
      <c r="F35" s="90">
        <f>'40117'!E63</f>
        <v>202408.83000000002</v>
      </c>
      <c r="G35" s="90">
        <f>'40117'!F63</f>
        <v>430686.33</v>
      </c>
      <c r="H35" s="90">
        <f>'40117'!G63</f>
        <v>0</v>
      </c>
      <c r="I35" s="90">
        <f>'40117'!H63</f>
        <v>0</v>
      </c>
      <c r="J35" s="90">
        <f>'40117'!I63</f>
        <v>0</v>
      </c>
      <c r="K35" s="90">
        <f>'40117'!J63</f>
        <v>0</v>
      </c>
      <c r="L35" s="90">
        <f>'40117'!K63</f>
        <v>0</v>
      </c>
      <c r="M35" s="90">
        <f>'40117'!L63</f>
        <v>0</v>
      </c>
      <c r="N35" s="90">
        <f>'40117'!M63</f>
        <v>0</v>
      </c>
      <c r="O35" s="90">
        <f>'40117'!N63</f>
        <v>0</v>
      </c>
      <c r="P35" s="90">
        <f t="shared" si="10"/>
        <v>914030.70000000007</v>
      </c>
      <c r="Q35" s="90">
        <f t="shared" si="11"/>
        <v>3467769.3</v>
      </c>
    </row>
    <row r="36" spans="2:17" s="93" customFormat="1" x14ac:dyDescent="0.6">
      <c r="B36" s="91" t="s">
        <v>118</v>
      </c>
      <c r="C36" s="92">
        <f>SUM(C33:C35)</f>
        <v>7669600</v>
      </c>
      <c r="D36" s="92">
        <f t="shared" ref="D36:O36" si="12">SUM(D33:D35)</f>
        <v>384053</v>
      </c>
      <c r="E36" s="92">
        <f t="shared" si="12"/>
        <v>341698.54000000004</v>
      </c>
      <c r="F36" s="92">
        <f t="shared" si="12"/>
        <v>424816.83</v>
      </c>
      <c r="G36" s="92">
        <f t="shared" si="12"/>
        <v>653094.33000000007</v>
      </c>
      <c r="H36" s="92">
        <f t="shared" si="12"/>
        <v>0</v>
      </c>
      <c r="I36" s="92">
        <f t="shared" si="12"/>
        <v>0</v>
      </c>
      <c r="J36" s="92">
        <f t="shared" si="12"/>
        <v>0</v>
      </c>
      <c r="K36" s="92">
        <f t="shared" si="12"/>
        <v>0</v>
      </c>
      <c r="L36" s="92">
        <f t="shared" si="12"/>
        <v>0</v>
      </c>
      <c r="M36" s="92">
        <f t="shared" si="12"/>
        <v>0</v>
      </c>
      <c r="N36" s="92">
        <f t="shared" si="12"/>
        <v>0</v>
      </c>
      <c r="O36" s="92">
        <f t="shared" si="12"/>
        <v>0</v>
      </c>
      <c r="P36" s="92">
        <f t="shared" si="10"/>
        <v>1803662.7000000002</v>
      </c>
      <c r="Q36" s="92">
        <f t="shared" si="11"/>
        <v>5865937.2999999998</v>
      </c>
    </row>
  </sheetData>
  <mergeCells count="3">
    <mergeCell ref="B2:Q2"/>
    <mergeCell ref="B3:Q3"/>
    <mergeCell ref="B4:Q4"/>
  </mergeCells>
  <pageMargins left="0.31496063000000002" right="0.31496062992126" top="0.85433070899999997" bottom="0.15748031496063" header="0.31496062992126" footer="0.31496062992126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showGridLines="0" topLeftCell="A4" workbookViewId="0">
      <selection activeCell="S17" sqref="S17"/>
    </sheetView>
  </sheetViews>
  <sheetFormatPr defaultRowHeight="24.75" x14ac:dyDescent="0.6"/>
  <cols>
    <col min="1" max="1" width="35.140625" style="4" customWidth="1"/>
    <col min="2" max="2" width="19.140625" style="4" customWidth="1"/>
    <col min="3" max="6" width="13.140625" style="4" customWidth="1"/>
    <col min="7" max="14" width="15.5703125" style="4" hidden="1" customWidth="1"/>
    <col min="15" max="15" width="15.5703125" style="4" customWidth="1"/>
    <col min="16" max="16" width="19.140625" style="4" customWidth="1"/>
    <col min="17" max="16384" width="9.140625" style="4"/>
  </cols>
  <sheetData>
    <row r="2" spans="1:16" ht="24.95" customHeight="1" x14ac:dyDescent="0.6">
      <c r="A2" s="119" t="s">
        <v>46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ht="24.95" customHeight="1" x14ac:dyDescent="0.6">
      <c r="A3" s="120" t="s">
        <v>45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ht="24.95" customHeight="1" x14ac:dyDescent="0.6">
      <c r="A4" s="119" t="s">
        <v>120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ht="24.95" customHeight="1" x14ac:dyDescent="0.6">
      <c r="A5" s="5" t="s">
        <v>50</v>
      </c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24.95" customHeight="1" x14ac:dyDescent="0.6">
      <c r="A6" s="8" t="s">
        <v>51</v>
      </c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ht="24.95" customHeight="1" x14ac:dyDescent="0.6">
      <c r="A7" s="5" t="s">
        <v>52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24.95" customHeight="1" x14ac:dyDescent="0.6">
      <c r="A8" s="8" t="s">
        <v>53</v>
      </c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6" ht="24.95" customHeight="1" x14ac:dyDescent="0.6">
      <c r="A9" s="8" t="s">
        <v>54</v>
      </c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6" s="7" customFormat="1" ht="21" customHeight="1" x14ac:dyDescent="0.6">
      <c r="A10" s="121" t="s">
        <v>3</v>
      </c>
      <c r="B10" s="121" t="s">
        <v>33</v>
      </c>
      <c r="C10" s="123" t="s">
        <v>34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22" t="s">
        <v>35</v>
      </c>
      <c r="P10" s="122" t="s">
        <v>36</v>
      </c>
    </row>
    <row r="11" spans="1:16" s="7" customFormat="1" ht="21" customHeight="1" x14ac:dyDescent="0.6">
      <c r="A11" s="121"/>
      <c r="B11" s="121"/>
      <c r="C11" s="15" t="s">
        <v>38</v>
      </c>
      <c r="D11" s="99" t="s">
        <v>76</v>
      </c>
      <c r="E11" s="99" t="s">
        <v>77</v>
      </c>
      <c r="F11" s="99" t="s">
        <v>78</v>
      </c>
      <c r="G11" s="99" t="s">
        <v>79</v>
      </c>
      <c r="H11" s="99" t="s">
        <v>80</v>
      </c>
      <c r="I11" s="99" t="s">
        <v>81</v>
      </c>
      <c r="J11" s="99" t="s">
        <v>82</v>
      </c>
      <c r="K11" s="99" t="s">
        <v>83</v>
      </c>
      <c r="L11" s="99" t="s">
        <v>84</v>
      </c>
      <c r="M11" s="99" t="s">
        <v>85</v>
      </c>
      <c r="N11" s="99" t="s">
        <v>86</v>
      </c>
      <c r="O11" s="122"/>
      <c r="P11" s="122"/>
    </row>
    <row r="12" spans="1:16" ht="24.95" customHeight="1" x14ac:dyDescent="0.6">
      <c r="A12" s="10" t="s">
        <v>4</v>
      </c>
      <c r="B12" s="28">
        <v>26750000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>
        <f>SUM(C12:N12)</f>
        <v>0</v>
      </c>
      <c r="P12" s="30">
        <f>B12-O12</f>
        <v>26750000</v>
      </c>
    </row>
    <row r="13" spans="1:16" s="12" customFormat="1" ht="24.95" customHeight="1" x14ac:dyDescent="0.6">
      <c r="A13" s="11" t="s">
        <v>47</v>
      </c>
      <c r="B13" s="30">
        <f>B12</f>
        <v>26750000</v>
      </c>
      <c r="C13" s="30">
        <f>C12</f>
        <v>0</v>
      </c>
      <c r="D13" s="30">
        <f t="shared" ref="D13:N14" si="0">D12</f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30">
        <f t="shared" si="0"/>
        <v>0</v>
      </c>
      <c r="M13" s="30">
        <f t="shared" si="0"/>
        <v>0</v>
      </c>
      <c r="N13" s="30">
        <f t="shared" si="0"/>
        <v>0</v>
      </c>
      <c r="O13" s="29">
        <f t="shared" ref="O13:O14" si="1">SUM(C13:N13)</f>
        <v>0</v>
      </c>
      <c r="P13" s="30">
        <f>B13-O13</f>
        <v>26750000</v>
      </c>
    </row>
    <row r="14" spans="1:16" s="12" customFormat="1" ht="24.95" customHeight="1" x14ac:dyDescent="0.6">
      <c r="A14" s="11" t="s">
        <v>48</v>
      </c>
      <c r="B14" s="31">
        <f>B13</f>
        <v>26750000</v>
      </c>
      <c r="C14" s="31">
        <f>C13</f>
        <v>0</v>
      </c>
      <c r="D14" s="31">
        <f t="shared" si="0"/>
        <v>0</v>
      </c>
      <c r="E14" s="31">
        <f t="shared" si="0"/>
        <v>0</v>
      </c>
      <c r="F14" s="31">
        <f t="shared" si="0"/>
        <v>0</v>
      </c>
      <c r="G14" s="31">
        <f t="shared" si="0"/>
        <v>0</v>
      </c>
      <c r="H14" s="31">
        <f t="shared" si="0"/>
        <v>0</v>
      </c>
      <c r="I14" s="31">
        <f t="shared" si="0"/>
        <v>0</v>
      </c>
      <c r="J14" s="31">
        <f t="shared" si="0"/>
        <v>0</v>
      </c>
      <c r="K14" s="31">
        <f t="shared" si="0"/>
        <v>0</v>
      </c>
      <c r="L14" s="31">
        <f t="shared" si="0"/>
        <v>0</v>
      </c>
      <c r="M14" s="31">
        <f t="shared" si="0"/>
        <v>0</v>
      </c>
      <c r="N14" s="31">
        <f t="shared" si="0"/>
        <v>0</v>
      </c>
      <c r="O14" s="30">
        <f t="shared" si="1"/>
        <v>0</v>
      </c>
      <c r="P14" s="30">
        <f>B14-O14</f>
        <v>26750000</v>
      </c>
    </row>
    <row r="15" spans="1:16" ht="24.95" customHeight="1" x14ac:dyDescent="0.6"/>
    <row r="16" spans="1:16" ht="24.95" customHeight="1" x14ac:dyDescent="0.6"/>
    <row r="17" ht="24.95" customHeight="1" x14ac:dyDescent="0.6"/>
  </sheetData>
  <mergeCells count="8">
    <mergeCell ref="A2:P2"/>
    <mergeCell ref="A3:P3"/>
    <mergeCell ref="A4:P4"/>
    <mergeCell ref="A10:A11"/>
    <mergeCell ref="B10:B11"/>
    <mergeCell ref="O10:O11"/>
    <mergeCell ref="P10:P11"/>
    <mergeCell ref="C10:N10"/>
  </mergeCells>
  <pageMargins left="0.5" right="0.49" top="0.75" bottom="0.98389015748031505" header="0.5" footer="0.47"/>
  <pageSetup paperSize="9" scale="6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showGridLines="0" workbookViewId="0">
      <selection activeCell="A47" sqref="A47"/>
    </sheetView>
  </sheetViews>
  <sheetFormatPr defaultRowHeight="24.75" x14ac:dyDescent="0.6"/>
  <cols>
    <col min="1" max="1" width="48" style="7" customWidth="1"/>
    <col min="2" max="2" width="17" style="7" customWidth="1"/>
    <col min="3" max="4" width="14.7109375" style="7" customWidth="1"/>
    <col min="5" max="5" width="14.5703125" style="7" bestFit="1" customWidth="1"/>
    <col min="6" max="6" width="14.85546875" style="7" customWidth="1"/>
    <col min="7" max="7" width="7.7109375" style="7" hidden="1" customWidth="1"/>
    <col min="8" max="8" width="7.5703125" style="7" hidden="1" customWidth="1"/>
    <col min="9" max="9" width="8.28515625" style="7" hidden="1" customWidth="1"/>
    <col min="10" max="10" width="7.7109375" style="7" hidden="1" customWidth="1"/>
    <col min="11" max="12" width="7.5703125" style="7" hidden="1" customWidth="1"/>
    <col min="13" max="13" width="7.42578125" style="7" hidden="1" customWidth="1"/>
    <col min="14" max="14" width="7.5703125" style="7" hidden="1" customWidth="1"/>
    <col min="15" max="15" width="16.140625" style="7" customWidth="1"/>
    <col min="16" max="16" width="16.5703125" style="7" customWidth="1"/>
    <col min="17" max="16384" width="9.140625" style="7"/>
  </cols>
  <sheetData>
    <row r="2" spans="1:16" s="4" customFormat="1" ht="24.95" customHeight="1" x14ac:dyDescent="0.6">
      <c r="A2" s="119" t="s">
        <v>46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s="4" customFormat="1" ht="24.95" customHeight="1" x14ac:dyDescent="0.6">
      <c r="A3" s="120" t="s">
        <v>45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s="4" customFormat="1" ht="24.95" customHeight="1" x14ac:dyDescent="0.6">
      <c r="A4" s="119" t="s">
        <v>120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x14ac:dyDescent="0.6">
      <c r="A5" s="8" t="s">
        <v>55</v>
      </c>
      <c r="B5" s="9"/>
    </row>
    <row r="6" spans="1:16" s="4" customFormat="1" ht="24.95" customHeight="1" x14ac:dyDescent="0.6">
      <c r="A6" s="5" t="s">
        <v>51</v>
      </c>
      <c r="B6" s="9"/>
    </row>
    <row r="7" spans="1:16" s="4" customFormat="1" ht="24.95" customHeight="1" x14ac:dyDescent="0.6">
      <c r="A7" s="5" t="s">
        <v>52</v>
      </c>
      <c r="B7" s="6"/>
    </row>
    <row r="8" spans="1:16" s="4" customFormat="1" ht="24.95" customHeight="1" x14ac:dyDescent="0.6">
      <c r="A8" s="5" t="s">
        <v>53</v>
      </c>
      <c r="B8" s="9"/>
    </row>
    <row r="9" spans="1:16" s="4" customFormat="1" ht="24.95" customHeight="1" x14ac:dyDescent="0.6">
      <c r="A9" s="5" t="s">
        <v>56</v>
      </c>
      <c r="B9" s="9"/>
    </row>
    <row r="10" spans="1:16" ht="21" customHeight="1" x14ac:dyDescent="0.6">
      <c r="A10" s="121" t="s">
        <v>3</v>
      </c>
      <c r="B10" s="121" t="s">
        <v>33</v>
      </c>
      <c r="C10" s="123" t="s">
        <v>34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22" t="s">
        <v>35</v>
      </c>
      <c r="P10" s="122" t="s">
        <v>36</v>
      </c>
    </row>
    <row r="11" spans="1:16" ht="21" customHeight="1" x14ac:dyDescent="0.6">
      <c r="A11" s="121"/>
      <c r="B11" s="121"/>
      <c r="C11" s="15" t="s">
        <v>38</v>
      </c>
      <c r="D11" s="99" t="s">
        <v>76</v>
      </c>
      <c r="E11" s="99" t="s">
        <v>77</v>
      </c>
      <c r="F11" s="99" t="s">
        <v>78</v>
      </c>
      <c r="G11" s="99" t="s">
        <v>79</v>
      </c>
      <c r="H11" s="99" t="s">
        <v>80</v>
      </c>
      <c r="I11" s="99" t="s">
        <v>81</v>
      </c>
      <c r="J11" s="99" t="s">
        <v>82</v>
      </c>
      <c r="K11" s="99" t="s">
        <v>83</v>
      </c>
      <c r="L11" s="99" t="s">
        <v>84</v>
      </c>
      <c r="M11" s="99" t="s">
        <v>85</v>
      </c>
      <c r="N11" s="99" t="s">
        <v>86</v>
      </c>
      <c r="O11" s="122"/>
      <c r="P11" s="122"/>
    </row>
    <row r="12" spans="1:16" x14ac:dyDescent="0.6">
      <c r="A12" s="16" t="s">
        <v>6</v>
      </c>
      <c r="B12" s="26">
        <v>7585200</v>
      </c>
      <c r="C12" s="24">
        <v>594570</v>
      </c>
      <c r="D12" s="24">
        <v>599070</v>
      </c>
      <c r="E12" s="24">
        <v>594037.74</v>
      </c>
      <c r="F12" s="24">
        <v>594570</v>
      </c>
      <c r="G12" s="24"/>
      <c r="H12" s="24"/>
      <c r="I12" s="24"/>
      <c r="J12" s="24"/>
      <c r="K12" s="24"/>
      <c r="L12" s="24"/>
      <c r="M12" s="24"/>
      <c r="N12" s="24"/>
      <c r="O12" s="24">
        <f>SUM(C12:N12)</f>
        <v>2382247.7400000002</v>
      </c>
      <c r="P12" s="24">
        <f>B12-O12</f>
        <v>5202952.26</v>
      </c>
    </row>
    <row r="13" spans="1:16" x14ac:dyDescent="0.6">
      <c r="A13" s="16" t="s">
        <v>7</v>
      </c>
      <c r="B13" s="26">
        <v>384600</v>
      </c>
      <c r="C13" s="24">
        <v>5695</v>
      </c>
      <c r="D13" s="24">
        <v>5695</v>
      </c>
      <c r="E13" s="24">
        <v>5695</v>
      </c>
      <c r="F13" s="24">
        <v>5695</v>
      </c>
      <c r="G13" s="24"/>
      <c r="H13" s="24"/>
      <c r="I13" s="24"/>
      <c r="J13" s="24"/>
      <c r="K13" s="24"/>
      <c r="L13" s="24"/>
      <c r="M13" s="24"/>
      <c r="N13" s="24"/>
      <c r="O13" s="24">
        <f t="shared" ref="O13:O14" si="0">SUM(C13:N13)</f>
        <v>22780</v>
      </c>
      <c r="P13" s="24">
        <f>B13-O13</f>
        <v>361820</v>
      </c>
    </row>
    <row r="14" spans="1:16" x14ac:dyDescent="0.6">
      <c r="A14" s="16" t="s">
        <v>4</v>
      </c>
      <c r="B14" s="26">
        <v>534600</v>
      </c>
      <c r="C14" s="24">
        <v>27085</v>
      </c>
      <c r="D14" s="24">
        <v>27235</v>
      </c>
      <c r="E14" s="24">
        <v>26485</v>
      </c>
      <c r="F14" s="24">
        <v>26485</v>
      </c>
      <c r="G14" s="24"/>
      <c r="H14" s="24"/>
      <c r="I14" s="24"/>
      <c r="J14" s="24"/>
      <c r="K14" s="24"/>
      <c r="L14" s="24"/>
      <c r="M14" s="24"/>
      <c r="N14" s="24"/>
      <c r="O14" s="24">
        <f t="shared" si="0"/>
        <v>107290</v>
      </c>
      <c r="P14" s="24">
        <f t="shared" ref="P14" si="1">B14-O14</f>
        <v>427310</v>
      </c>
    </row>
    <row r="15" spans="1:16" s="21" customFormat="1" x14ac:dyDescent="0.6">
      <c r="A15" s="22" t="s">
        <v>39</v>
      </c>
      <c r="B15" s="27">
        <v>8504400</v>
      </c>
      <c r="C15" s="25">
        <f>SUM(C12:C14)</f>
        <v>627350</v>
      </c>
      <c r="D15" s="25">
        <f t="shared" ref="D15:N15" si="2">SUM(D12:D14)</f>
        <v>632000</v>
      </c>
      <c r="E15" s="25">
        <f t="shared" si="2"/>
        <v>626217.74</v>
      </c>
      <c r="F15" s="25">
        <f t="shared" si="2"/>
        <v>626750</v>
      </c>
      <c r="G15" s="25">
        <f t="shared" si="2"/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25">
        <f t="shared" si="2"/>
        <v>0</v>
      </c>
      <c r="N15" s="25">
        <f t="shared" si="2"/>
        <v>0</v>
      </c>
      <c r="O15" s="25">
        <f>SUM(C15:N15)</f>
        <v>2512317.7400000002</v>
      </c>
      <c r="P15" s="25">
        <f>B15-O15</f>
        <v>5992082.2599999998</v>
      </c>
    </row>
    <row r="16" spans="1:16" x14ac:dyDescent="0.6">
      <c r="A16" s="13"/>
      <c r="B16" s="14"/>
    </row>
    <row r="17" spans="1:16" x14ac:dyDescent="0.6">
      <c r="A17" s="8" t="s">
        <v>55</v>
      </c>
      <c r="B17" s="9"/>
    </row>
    <row r="18" spans="1:16" s="4" customFormat="1" ht="24.95" customHeight="1" x14ac:dyDescent="0.6">
      <c r="A18" s="8" t="s">
        <v>64</v>
      </c>
      <c r="B18" s="9"/>
    </row>
    <row r="19" spans="1:16" ht="21" customHeight="1" x14ac:dyDescent="0.6">
      <c r="A19" s="121" t="s">
        <v>3</v>
      </c>
      <c r="B19" s="121" t="s">
        <v>33</v>
      </c>
      <c r="C19" s="123" t="s">
        <v>34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O19" s="122" t="s">
        <v>35</v>
      </c>
      <c r="P19" s="122" t="s">
        <v>36</v>
      </c>
    </row>
    <row r="20" spans="1:16" ht="21" customHeight="1" x14ac:dyDescent="0.6">
      <c r="A20" s="121"/>
      <c r="B20" s="121"/>
      <c r="C20" s="15" t="s">
        <v>38</v>
      </c>
      <c r="D20" s="99" t="s">
        <v>76</v>
      </c>
      <c r="E20" s="99" t="s">
        <v>77</v>
      </c>
      <c r="F20" s="99" t="s">
        <v>78</v>
      </c>
      <c r="G20" s="99" t="s">
        <v>79</v>
      </c>
      <c r="H20" s="99" t="s">
        <v>80</v>
      </c>
      <c r="I20" s="99" t="s">
        <v>81</v>
      </c>
      <c r="J20" s="99" t="s">
        <v>82</v>
      </c>
      <c r="K20" s="99" t="s">
        <v>83</v>
      </c>
      <c r="L20" s="99" t="s">
        <v>84</v>
      </c>
      <c r="M20" s="99" t="s">
        <v>85</v>
      </c>
      <c r="N20" s="99" t="s">
        <v>86</v>
      </c>
      <c r="O20" s="122"/>
      <c r="P20" s="122"/>
    </row>
    <row r="21" spans="1:16" x14ac:dyDescent="0.6">
      <c r="A21" s="16" t="s">
        <v>8</v>
      </c>
      <c r="B21" s="26">
        <v>50000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>
        <f>SUM(C21:N21)</f>
        <v>0</v>
      </c>
      <c r="P21" s="24">
        <f>B21-O21</f>
        <v>50000</v>
      </c>
    </row>
    <row r="22" spans="1:16" x14ac:dyDescent="0.6">
      <c r="A22" s="16" t="s">
        <v>9</v>
      </c>
      <c r="B22" s="26">
        <v>305000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>
        <f t="shared" ref="O22:O23" si="3">SUM(C22:N22)</f>
        <v>0</v>
      </c>
      <c r="P22" s="24">
        <f t="shared" ref="P22:P23" si="4">B22-O22</f>
        <v>305000</v>
      </c>
    </row>
    <row r="23" spans="1:16" s="21" customFormat="1" x14ac:dyDescent="0.6">
      <c r="A23" s="22" t="s">
        <v>40</v>
      </c>
      <c r="B23" s="27">
        <v>355000</v>
      </c>
      <c r="C23" s="25">
        <f>SUM(C21:C22)</f>
        <v>0</v>
      </c>
      <c r="D23" s="25">
        <f t="shared" ref="D23:N23" si="5">SUM(D21:D22)</f>
        <v>0</v>
      </c>
      <c r="E23" s="25">
        <f t="shared" si="5"/>
        <v>0</v>
      </c>
      <c r="F23" s="25">
        <f t="shared" si="5"/>
        <v>0</v>
      </c>
      <c r="G23" s="25">
        <f t="shared" si="5"/>
        <v>0</v>
      </c>
      <c r="H23" s="25">
        <f t="shared" si="5"/>
        <v>0</v>
      </c>
      <c r="I23" s="25">
        <f t="shared" si="5"/>
        <v>0</v>
      </c>
      <c r="J23" s="25">
        <f t="shared" si="5"/>
        <v>0</v>
      </c>
      <c r="K23" s="25">
        <f t="shared" si="5"/>
        <v>0</v>
      </c>
      <c r="L23" s="25">
        <f t="shared" si="5"/>
        <v>0</v>
      </c>
      <c r="M23" s="25">
        <f t="shared" si="5"/>
        <v>0</v>
      </c>
      <c r="N23" s="25">
        <f t="shared" si="5"/>
        <v>0</v>
      </c>
      <c r="O23" s="25">
        <f t="shared" si="3"/>
        <v>0</v>
      </c>
      <c r="P23" s="25">
        <f t="shared" si="4"/>
        <v>355000</v>
      </c>
    </row>
    <row r="24" spans="1:16" x14ac:dyDescent="0.6">
      <c r="A24" s="13"/>
      <c r="B24" s="14"/>
    </row>
    <row r="25" spans="1:16" x14ac:dyDescent="0.6">
      <c r="A25" s="8" t="s">
        <v>55</v>
      </c>
      <c r="B25" s="9"/>
    </row>
    <row r="26" spans="1:16" s="21" customFormat="1" x14ac:dyDescent="0.6">
      <c r="A26" s="19" t="s">
        <v>65</v>
      </c>
      <c r="B26" s="20"/>
    </row>
    <row r="27" spans="1:16" ht="21" customHeight="1" x14ac:dyDescent="0.6">
      <c r="A27" s="121" t="s">
        <v>3</v>
      </c>
      <c r="B27" s="121" t="s">
        <v>33</v>
      </c>
      <c r="C27" s="123" t="s">
        <v>34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122" t="s">
        <v>35</v>
      </c>
      <c r="P27" s="122" t="s">
        <v>36</v>
      </c>
    </row>
    <row r="28" spans="1:16" ht="21" customHeight="1" x14ac:dyDescent="0.6">
      <c r="A28" s="121"/>
      <c r="B28" s="121"/>
      <c r="C28" s="15" t="s">
        <v>38</v>
      </c>
      <c r="D28" s="99" t="s">
        <v>76</v>
      </c>
      <c r="E28" s="99" t="s">
        <v>77</v>
      </c>
      <c r="F28" s="99" t="s">
        <v>78</v>
      </c>
      <c r="G28" s="99" t="s">
        <v>79</v>
      </c>
      <c r="H28" s="99" t="s">
        <v>80</v>
      </c>
      <c r="I28" s="99" t="s">
        <v>81</v>
      </c>
      <c r="J28" s="99" t="s">
        <v>82</v>
      </c>
      <c r="K28" s="99" t="s">
        <v>83</v>
      </c>
      <c r="L28" s="99" t="s">
        <v>84</v>
      </c>
      <c r="M28" s="99" t="s">
        <v>85</v>
      </c>
      <c r="N28" s="99" t="s">
        <v>86</v>
      </c>
      <c r="O28" s="122"/>
      <c r="P28" s="122"/>
    </row>
    <row r="29" spans="1:16" x14ac:dyDescent="0.6">
      <c r="A29" s="16" t="s">
        <v>10</v>
      </c>
      <c r="B29" s="26">
        <v>400000</v>
      </c>
      <c r="C29" s="24"/>
      <c r="D29" s="24">
        <v>57950</v>
      </c>
      <c r="E29" s="24"/>
      <c r="F29" s="24">
        <v>13500</v>
      </c>
      <c r="G29" s="24"/>
      <c r="H29" s="24"/>
      <c r="I29" s="24"/>
      <c r="J29" s="24"/>
      <c r="K29" s="24"/>
      <c r="L29" s="24"/>
      <c r="M29" s="24"/>
      <c r="N29" s="24"/>
      <c r="O29" s="24">
        <f>SUM(C29:N29)</f>
        <v>71450</v>
      </c>
      <c r="P29" s="24">
        <f>B29-O29</f>
        <v>328550</v>
      </c>
    </row>
    <row r="30" spans="1:16" x14ac:dyDescent="0.6">
      <c r="A30" s="16" t="s">
        <v>11</v>
      </c>
      <c r="B30" s="26">
        <v>592000</v>
      </c>
      <c r="C30" s="24">
        <v>7000</v>
      </c>
      <c r="D30" s="24">
        <v>7000</v>
      </c>
      <c r="E30" s="24">
        <v>27000</v>
      </c>
      <c r="F30" s="24">
        <v>150000</v>
      </c>
      <c r="G30" s="24"/>
      <c r="H30" s="24"/>
      <c r="I30" s="24"/>
      <c r="J30" s="24"/>
      <c r="K30" s="24"/>
      <c r="L30" s="24"/>
      <c r="M30" s="24"/>
      <c r="N30" s="24"/>
      <c r="O30" s="24">
        <f t="shared" ref="O30:O40" si="6">SUM(C30:N30)</f>
        <v>191000</v>
      </c>
      <c r="P30" s="24">
        <f t="shared" ref="P30:P40" si="7">B30-O30</f>
        <v>401000</v>
      </c>
    </row>
    <row r="31" spans="1:16" x14ac:dyDescent="0.6">
      <c r="A31" s="16" t="s">
        <v>12</v>
      </c>
      <c r="B31" s="26">
        <v>1670000</v>
      </c>
      <c r="C31" s="24">
        <v>80250</v>
      </c>
      <c r="D31" s="24">
        <v>79030</v>
      </c>
      <c r="E31" s="24">
        <v>65114.76</v>
      </c>
      <c r="F31" s="24">
        <v>177794.75</v>
      </c>
      <c r="G31" s="24"/>
      <c r="H31" s="24"/>
      <c r="I31" s="24"/>
      <c r="J31" s="24"/>
      <c r="K31" s="24"/>
      <c r="L31" s="24"/>
      <c r="M31" s="24"/>
      <c r="N31" s="24"/>
      <c r="O31" s="24">
        <f t="shared" si="6"/>
        <v>402189.51</v>
      </c>
      <c r="P31" s="24">
        <f t="shared" si="7"/>
        <v>1267810.49</v>
      </c>
    </row>
    <row r="32" spans="1:16" x14ac:dyDescent="0.6">
      <c r="A32" s="16" t="s">
        <v>9</v>
      </c>
      <c r="B32" s="26">
        <v>100000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>
        <f t="shared" si="6"/>
        <v>0</v>
      </c>
      <c r="P32" s="24">
        <f t="shared" si="7"/>
        <v>100000</v>
      </c>
    </row>
    <row r="33" spans="1:16" x14ac:dyDescent="0.6">
      <c r="A33" s="16" t="s">
        <v>13</v>
      </c>
      <c r="B33" s="26">
        <v>50000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>
        <f t="shared" si="6"/>
        <v>0</v>
      </c>
      <c r="P33" s="24">
        <f t="shared" si="7"/>
        <v>50000</v>
      </c>
    </row>
    <row r="34" spans="1:16" x14ac:dyDescent="0.6">
      <c r="A34" s="16" t="s">
        <v>4</v>
      </c>
      <c r="B34" s="26">
        <v>250000</v>
      </c>
      <c r="C34" s="24">
        <v>7289.91</v>
      </c>
      <c r="D34" s="24">
        <v>7289.91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>
        <f t="shared" si="6"/>
        <v>14579.82</v>
      </c>
      <c r="P34" s="24">
        <f t="shared" si="7"/>
        <v>235420.18</v>
      </c>
    </row>
    <row r="35" spans="1:16" x14ac:dyDescent="0.6">
      <c r="A35" s="16" t="s">
        <v>14</v>
      </c>
      <c r="B35" s="26">
        <v>100000</v>
      </c>
      <c r="C35" s="24">
        <v>3495.95</v>
      </c>
      <c r="D35" s="24">
        <v>37802.270000000004</v>
      </c>
      <c r="E35" s="24">
        <v>7358</v>
      </c>
      <c r="F35" s="24">
        <v>32243</v>
      </c>
      <c r="G35" s="24"/>
      <c r="H35" s="24"/>
      <c r="I35" s="24"/>
      <c r="J35" s="24"/>
      <c r="K35" s="24"/>
      <c r="L35" s="24"/>
      <c r="M35" s="24"/>
      <c r="N35" s="24"/>
      <c r="O35" s="24">
        <f t="shared" si="6"/>
        <v>80899.22</v>
      </c>
      <c r="P35" s="24">
        <f t="shared" si="7"/>
        <v>19100.78</v>
      </c>
    </row>
    <row r="36" spans="1:16" x14ac:dyDescent="0.6">
      <c r="A36" s="16" t="s">
        <v>26</v>
      </c>
      <c r="B36" s="26"/>
      <c r="C36" s="24"/>
      <c r="D36" s="24">
        <v>5000</v>
      </c>
      <c r="E36" s="24">
        <v>4100</v>
      </c>
      <c r="F36" s="24">
        <v>6165.4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6">
      <c r="A37" s="16" t="s">
        <v>15</v>
      </c>
      <c r="B37" s="26">
        <v>12020000</v>
      </c>
      <c r="C37" s="24">
        <v>677170.16</v>
      </c>
      <c r="D37" s="24">
        <v>872079.47000000009</v>
      </c>
      <c r="E37" s="24">
        <v>717139.1100000001</v>
      </c>
      <c r="F37" s="24">
        <v>1094222.5299999998</v>
      </c>
      <c r="G37" s="24"/>
      <c r="H37" s="24"/>
      <c r="I37" s="24"/>
      <c r="J37" s="24"/>
      <c r="K37" s="24"/>
      <c r="L37" s="24"/>
      <c r="M37" s="24"/>
      <c r="N37" s="24"/>
      <c r="O37" s="24">
        <f t="shared" si="6"/>
        <v>3360611.27</v>
      </c>
      <c r="P37" s="24">
        <f t="shared" si="7"/>
        <v>8659388.7300000004</v>
      </c>
    </row>
    <row r="38" spans="1:16" x14ac:dyDescent="0.6">
      <c r="A38" s="16" t="s">
        <v>16</v>
      </c>
      <c r="B38" s="26">
        <v>100000</v>
      </c>
      <c r="C38" s="24"/>
      <c r="D38" s="24">
        <v>776.75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>
        <f t="shared" si="6"/>
        <v>776.75</v>
      </c>
      <c r="P38" s="24">
        <f t="shared" si="7"/>
        <v>99223.25</v>
      </c>
    </row>
    <row r="39" spans="1:16" x14ac:dyDescent="0.6">
      <c r="A39" s="16" t="s">
        <v>17</v>
      </c>
      <c r="B39" s="26">
        <v>50000</v>
      </c>
      <c r="C39" s="24"/>
      <c r="D39" s="24">
        <v>640.92999999999995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>
        <f t="shared" si="6"/>
        <v>640.92999999999995</v>
      </c>
      <c r="P39" s="24">
        <f t="shared" si="7"/>
        <v>49359.07</v>
      </c>
    </row>
    <row r="40" spans="1:16" x14ac:dyDescent="0.6">
      <c r="A40" s="16" t="s">
        <v>18</v>
      </c>
      <c r="B40" s="26">
        <v>50000</v>
      </c>
      <c r="C40" s="24"/>
      <c r="D40" s="24">
        <v>14980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>
        <f t="shared" si="6"/>
        <v>14980</v>
      </c>
      <c r="P40" s="24">
        <f t="shared" si="7"/>
        <v>35020</v>
      </c>
    </row>
    <row r="41" spans="1:16" x14ac:dyDescent="0.6">
      <c r="A41" s="9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</row>
    <row r="42" spans="1:16" x14ac:dyDescent="0.6">
      <c r="A42" s="9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</row>
    <row r="43" spans="1:16" x14ac:dyDescent="0.6">
      <c r="A43" s="9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</row>
    <row r="44" spans="1:16" x14ac:dyDescent="0.6">
      <c r="A44" s="9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1:16" x14ac:dyDescent="0.6">
      <c r="A45" s="9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</row>
    <row r="46" spans="1:16" x14ac:dyDescent="0.6">
      <c r="A46" s="9"/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1:16" x14ac:dyDescent="0.6">
      <c r="A47" s="9"/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</row>
    <row r="48" spans="1:16" x14ac:dyDescent="0.6">
      <c r="A48" s="9"/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1:16" x14ac:dyDescent="0.6">
      <c r="A49" s="9"/>
      <c r="B49" s="109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1:16" x14ac:dyDescent="0.6">
      <c r="A50" s="8" t="s">
        <v>55</v>
      </c>
      <c r="B50" s="9"/>
    </row>
    <row r="51" spans="1:16" s="21" customFormat="1" x14ac:dyDescent="0.6">
      <c r="A51" s="19" t="s">
        <v>65</v>
      </c>
      <c r="B51" s="20"/>
    </row>
    <row r="52" spans="1:16" ht="21" customHeight="1" x14ac:dyDescent="0.6">
      <c r="A52" s="121" t="s">
        <v>3</v>
      </c>
      <c r="B52" s="121" t="s">
        <v>33</v>
      </c>
      <c r="C52" s="123" t="s">
        <v>34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5"/>
      <c r="O52" s="122" t="s">
        <v>35</v>
      </c>
      <c r="P52" s="122" t="s">
        <v>36</v>
      </c>
    </row>
    <row r="53" spans="1:16" ht="21" customHeight="1" x14ac:dyDescent="0.6">
      <c r="A53" s="121"/>
      <c r="B53" s="121"/>
      <c r="C53" s="15" t="s">
        <v>38</v>
      </c>
      <c r="D53" s="99" t="s">
        <v>76</v>
      </c>
      <c r="E53" s="99" t="s">
        <v>77</v>
      </c>
      <c r="F53" s="99" t="s">
        <v>78</v>
      </c>
      <c r="G53" s="99" t="s">
        <v>79</v>
      </c>
      <c r="H53" s="99" t="s">
        <v>80</v>
      </c>
      <c r="I53" s="99" t="s">
        <v>81</v>
      </c>
      <c r="J53" s="99" t="s">
        <v>82</v>
      </c>
      <c r="K53" s="99" t="s">
        <v>83</v>
      </c>
      <c r="L53" s="99" t="s">
        <v>84</v>
      </c>
      <c r="M53" s="99" t="s">
        <v>85</v>
      </c>
      <c r="N53" s="99" t="s">
        <v>86</v>
      </c>
      <c r="O53" s="122"/>
      <c r="P53" s="122"/>
    </row>
    <row r="54" spans="1:16" x14ac:dyDescent="0.6">
      <c r="A54" s="16" t="s">
        <v>19</v>
      </c>
      <c r="B54" s="26">
        <v>20000</v>
      </c>
      <c r="C54" s="24"/>
      <c r="D54" s="24"/>
      <c r="E54" s="24"/>
      <c r="F54" s="24">
        <v>6200</v>
      </c>
      <c r="G54" s="24"/>
      <c r="H54" s="24"/>
      <c r="I54" s="24"/>
      <c r="J54" s="24"/>
      <c r="K54" s="24"/>
      <c r="L54" s="24"/>
      <c r="M54" s="24"/>
      <c r="N54" s="24"/>
      <c r="O54" s="24">
        <f>SUM(C54:N54)</f>
        <v>6200</v>
      </c>
      <c r="P54" s="24">
        <f t="shared" ref="P54:P60" si="8">B54-O54</f>
        <v>13800</v>
      </c>
    </row>
    <row r="55" spans="1:16" x14ac:dyDescent="0.6">
      <c r="A55" s="16" t="s">
        <v>20</v>
      </c>
      <c r="B55" s="26">
        <v>440000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>
        <f t="shared" ref="O55:O61" si="9">SUM(C55:N55)</f>
        <v>0</v>
      </c>
      <c r="P55" s="24">
        <f>B55-O55</f>
        <v>440000</v>
      </c>
    </row>
    <row r="56" spans="1:16" x14ac:dyDescent="0.6">
      <c r="A56" s="16" t="s">
        <v>21</v>
      </c>
      <c r="B56" s="26">
        <v>253900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>
        <f t="shared" si="9"/>
        <v>0</v>
      </c>
      <c r="P56" s="24">
        <f t="shared" si="8"/>
        <v>253900</v>
      </c>
    </row>
    <row r="57" spans="1:16" x14ac:dyDescent="0.6">
      <c r="A57" s="16" t="s">
        <v>22</v>
      </c>
      <c r="B57" s="26">
        <v>100000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>
        <f t="shared" si="9"/>
        <v>0</v>
      </c>
      <c r="P57" s="24">
        <f t="shared" si="8"/>
        <v>100000</v>
      </c>
    </row>
    <row r="58" spans="1:16" x14ac:dyDescent="0.6">
      <c r="A58" s="16" t="s">
        <v>23</v>
      </c>
      <c r="B58" s="26">
        <v>278400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>
        <f t="shared" si="9"/>
        <v>0</v>
      </c>
      <c r="P58" s="24">
        <f t="shared" si="8"/>
        <v>278400</v>
      </c>
    </row>
    <row r="59" spans="1:16" x14ac:dyDescent="0.6">
      <c r="A59" s="16" t="s">
        <v>24</v>
      </c>
      <c r="B59" s="26">
        <v>544000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>
        <f t="shared" si="9"/>
        <v>0</v>
      </c>
      <c r="P59" s="24">
        <f t="shared" si="8"/>
        <v>544000</v>
      </c>
    </row>
    <row r="60" spans="1:16" x14ac:dyDescent="0.6">
      <c r="A60" s="16" t="s">
        <v>25</v>
      </c>
      <c r="B60" s="26">
        <v>1000000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>
        <f t="shared" si="9"/>
        <v>0</v>
      </c>
      <c r="P60" s="24">
        <f t="shared" si="8"/>
        <v>1000000</v>
      </c>
    </row>
    <row r="61" spans="1:16" s="21" customFormat="1" x14ac:dyDescent="0.6">
      <c r="A61" s="22" t="s">
        <v>41</v>
      </c>
      <c r="B61" s="27">
        <v>18018300</v>
      </c>
      <c r="C61" s="25">
        <f t="shared" ref="C61:N61" si="10">SUM(C29:C60)</f>
        <v>775206.02</v>
      </c>
      <c r="D61" s="25">
        <f t="shared" si="10"/>
        <v>1082549.33</v>
      </c>
      <c r="E61" s="25">
        <f t="shared" si="10"/>
        <v>820711.87000000011</v>
      </c>
      <c r="F61" s="25">
        <f t="shared" si="10"/>
        <v>1480125.6799999997</v>
      </c>
      <c r="G61" s="25">
        <f t="shared" si="10"/>
        <v>0</v>
      </c>
      <c r="H61" s="25">
        <f t="shared" si="10"/>
        <v>0</v>
      </c>
      <c r="I61" s="25">
        <f t="shared" si="10"/>
        <v>0</v>
      </c>
      <c r="J61" s="25">
        <f t="shared" si="10"/>
        <v>0</v>
      </c>
      <c r="K61" s="25">
        <f t="shared" si="10"/>
        <v>0</v>
      </c>
      <c r="L61" s="25">
        <f t="shared" si="10"/>
        <v>0</v>
      </c>
      <c r="M61" s="25">
        <f t="shared" si="10"/>
        <v>0</v>
      </c>
      <c r="N61" s="25">
        <f t="shared" si="10"/>
        <v>0</v>
      </c>
      <c r="O61" s="25">
        <f t="shared" si="9"/>
        <v>4158592.9</v>
      </c>
      <c r="P61" s="25">
        <f>B61-O61</f>
        <v>13859707.1</v>
      </c>
    </row>
    <row r="62" spans="1:16" s="21" customFormat="1" x14ac:dyDescent="0.6">
      <c r="A62" s="18" t="s">
        <v>66</v>
      </c>
      <c r="B62" s="27">
        <v>26877700</v>
      </c>
      <c r="C62" s="25">
        <f t="shared" ref="C62:P62" si="11">C15+C23+C61</f>
        <v>1402556.02</v>
      </c>
      <c r="D62" s="25">
        <f t="shared" si="11"/>
        <v>1714549.33</v>
      </c>
      <c r="E62" s="25">
        <f t="shared" si="11"/>
        <v>1446929.61</v>
      </c>
      <c r="F62" s="25">
        <f t="shared" si="11"/>
        <v>2106875.6799999997</v>
      </c>
      <c r="G62" s="25">
        <f t="shared" si="11"/>
        <v>0</v>
      </c>
      <c r="H62" s="25">
        <f t="shared" si="11"/>
        <v>0</v>
      </c>
      <c r="I62" s="25">
        <f t="shared" si="11"/>
        <v>0</v>
      </c>
      <c r="J62" s="25">
        <f t="shared" si="11"/>
        <v>0</v>
      </c>
      <c r="K62" s="25">
        <f t="shared" si="11"/>
        <v>0</v>
      </c>
      <c r="L62" s="25">
        <f t="shared" si="11"/>
        <v>0</v>
      </c>
      <c r="M62" s="25">
        <f t="shared" si="11"/>
        <v>0</v>
      </c>
      <c r="N62" s="25">
        <f t="shared" si="11"/>
        <v>0</v>
      </c>
      <c r="O62" s="25">
        <f t="shared" si="11"/>
        <v>6670910.6400000006</v>
      </c>
      <c r="P62" s="25">
        <f t="shared" si="11"/>
        <v>20206789.359999999</v>
      </c>
    </row>
  </sheetData>
  <mergeCells count="23">
    <mergeCell ref="A52:A53"/>
    <mergeCell ref="B52:B53"/>
    <mergeCell ref="O52:O53"/>
    <mergeCell ref="C10:N10"/>
    <mergeCell ref="C19:N19"/>
    <mergeCell ref="C27:N27"/>
    <mergeCell ref="C52:N52"/>
    <mergeCell ref="A2:P2"/>
    <mergeCell ref="A3:P3"/>
    <mergeCell ref="A4:P4"/>
    <mergeCell ref="P52:P53"/>
    <mergeCell ref="A10:A11"/>
    <mergeCell ref="B10:B11"/>
    <mergeCell ref="O10:O11"/>
    <mergeCell ref="P10:P11"/>
    <mergeCell ref="A19:A20"/>
    <mergeCell ref="B19:B20"/>
    <mergeCell ref="O19:O20"/>
    <mergeCell ref="P19:P20"/>
    <mergeCell ref="A27:A28"/>
    <mergeCell ref="B27:B28"/>
    <mergeCell ref="O27:O28"/>
    <mergeCell ref="P27:P28"/>
  </mergeCells>
  <pageMargins left="0.5" right="0.24" top="1" bottom="0.98389015748031505" header="0.5" footer="0.47"/>
  <pageSetup paperSize="9" scale="6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showGridLines="0" topLeftCell="A40" workbookViewId="0">
      <selection activeCell="C66" sqref="C66"/>
    </sheetView>
  </sheetViews>
  <sheetFormatPr defaultRowHeight="24.75" x14ac:dyDescent="0.6"/>
  <cols>
    <col min="1" max="1" width="47.85546875" style="7" customWidth="1"/>
    <col min="2" max="2" width="17.28515625" style="7" customWidth="1"/>
    <col min="3" max="4" width="14.85546875" style="7" customWidth="1"/>
    <col min="5" max="5" width="15.7109375" style="7" customWidth="1"/>
    <col min="6" max="6" width="16.7109375" style="7" customWidth="1"/>
    <col min="7" max="7" width="7.7109375" style="7" hidden="1" customWidth="1"/>
    <col min="8" max="8" width="7.5703125" style="7" hidden="1" customWidth="1"/>
    <col min="9" max="9" width="8.28515625" style="7" hidden="1" customWidth="1"/>
    <col min="10" max="10" width="7.7109375" style="7" hidden="1" customWidth="1"/>
    <col min="11" max="12" width="7.5703125" style="7" hidden="1" customWidth="1"/>
    <col min="13" max="13" width="7.42578125" style="7" hidden="1" customWidth="1"/>
    <col min="14" max="14" width="7.5703125" style="7" hidden="1" customWidth="1"/>
    <col min="15" max="15" width="15.42578125" style="7" customWidth="1"/>
    <col min="16" max="16" width="17" style="7" customWidth="1"/>
    <col min="17" max="16384" width="9.140625" style="7"/>
  </cols>
  <sheetData>
    <row r="2" spans="1:16" s="4" customFormat="1" ht="24.95" customHeight="1" x14ac:dyDescent="0.6">
      <c r="A2" s="119" t="s">
        <v>46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s="4" customFormat="1" ht="24.95" customHeight="1" x14ac:dyDescent="0.6">
      <c r="A3" s="120" t="s">
        <v>45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s="4" customFormat="1" ht="24.95" customHeight="1" x14ac:dyDescent="0.6">
      <c r="A4" s="119" t="s">
        <v>120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ht="24.95" customHeight="1" x14ac:dyDescent="0.6">
      <c r="A5" s="8" t="s">
        <v>57</v>
      </c>
      <c r="B5" s="9" t="s">
        <v>1</v>
      </c>
    </row>
    <row r="6" spans="1:16" s="4" customFormat="1" ht="24.95" customHeight="1" x14ac:dyDescent="0.6">
      <c r="A6" s="5" t="s">
        <v>58</v>
      </c>
    </row>
    <row r="7" spans="1:16" s="4" customFormat="1" ht="24.95" customHeight="1" x14ac:dyDescent="0.6">
      <c r="A7" s="5" t="s">
        <v>52</v>
      </c>
    </row>
    <row r="8" spans="1:16" s="4" customFormat="1" ht="24.95" customHeight="1" x14ac:dyDescent="0.6">
      <c r="A8" s="5" t="s">
        <v>53</v>
      </c>
    </row>
    <row r="9" spans="1:16" s="4" customFormat="1" ht="24.95" customHeight="1" x14ac:dyDescent="0.6">
      <c r="A9" s="5" t="s">
        <v>59</v>
      </c>
    </row>
    <row r="10" spans="1:16" ht="21.75" customHeight="1" x14ac:dyDescent="0.6">
      <c r="A10" s="121" t="s">
        <v>3</v>
      </c>
      <c r="B10" s="121" t="s">
        <v>33</v>
      </c>
      <c r="C10" s="123" t="s">
        <v>34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22" t="s">
        <v>35</v>
      </c>
      <c r="P10" s="122" t="s">
        <v>36</v>
      </c>
    </row>
    <row r="11" spans="1:16" ht="21.75" customHeight="1" x14ac:dyDescent="0.6">
      <c r="A11" s="121"/>
      <c r="B11" s="121"/>
      <c r="C11" s="15" t="s">
        <v>38</v>
      </c>
      <c r="D11" s="99" t="s">
        <v>76</v>
      </c>
      <c r="E11" s="99" t="s">
        <v>77</v>
      </c>
      <c r="F11" s="99" t="s">
        <v>78</v>
      </c>
      <c r="G11" s="99" t="s">
        <v>79</v>
      </c>
      <c r="H11" s="99" t="s">
        <v>80</v>
      </c>
      <c r="I11" s="99" t="s">
        <v>81</v>
      </c>
      <c r="J11" s="99" t="s">
        <v>82</v>
      </c>
      <c r="K11" s="99" t="s">
        <v>83</v>
      </c>
      <c r="L11" s="99" t="s">
        <v>84</v>
      </c>
      <c r="M11" s="99" t="s">
        <v>85</v>
      </c>
      <c r="N11" s="99" t="s">
        <v>86</v>
      </c>
      <c r="O11" s="122"/>
      <c r="P11" s="122"/>
    </row>
    <row r="12" spans="1:16" ht="24.95" customHeight="1" x14ac:dyDescent="0.6">
      <c r="A12" s="16" t="s">
        <v>6</v>
      </c>
      <c r="B12" s="17">
        <v>4410000</v>
      </c>
      <c r="C12" s="24">
        <v>354955</v>
      </c>
      <c r="D12" s="24">
        <v>339955</v>
      </c>
      <c r="E12" s="24">
        <v>345580</v>
      </c>
      <c r="F12" s="24">
        <v>338455</v>
      </c>
      <c r="G12" s="24"/>
      <c r="H12" s="24"/>
      <c r="I12" s="24"/>
      <c r="J12" s="24"/>
      <c r="K12" s="24"/>
      <c r="L12" s="24"/>
      <c r="M12" s="24"/>
      <c r="N12" s="24"/>
      <c r="O12" s="24">
        <f>SUM(C12:N12)</f>
        <v>1378945</v>
      </c>
      <c r="P12" s="24">
        <f>B12-O12</f>
        <v>3031055</v>
      </c>
    </row>
    <row r="13" spans="1:16" ht="24.95" customHeight="1" x14ac:dyDescent="0.6">
      <c r="A13" s="16" t="s">
        <v>7</v>
      </c>
      <c r="B13" s="17">
        <v>255600</v>
      </c>
      <c r="C13" s="24">
        <v>3145</v>
      </c>
      <c r="D13" s="24">
        <v>3340</v>
      </c>
      <c r="E13" s="24">
        <v>4165</v>
      </c>
      <c r="F13" s="24">
        <v>3970</v>
      </c>
      <c r="G13" s="24"/>
      <c r="H13" s="24"/>
      <c r="I13" s="24"/>
      <c r="J13" s="24"/>
      <c r="K13" s="24"/>
      <c r="L13" s="24"/>
      <c r="M13" s="24"/>
      <c r="N13" s="24"/>
      <c r="O13" s="24">
        <f t="shared" ref="O13:O15" si="0">SUM(C13:N13)</f>
        <v>14620</v>
      </c>
      <c r="P13" s="24">
        <f t="shared" ref="P13:P15" si="1">B13-O13</f>
        <v>240980</v>
      </c>
    </row>
    <row r="14" spans="1:16" ht="24.95" customHeight="1" x14ac:dyDescent="0.6">
      <c r="A14" s="16" t="s">
        <v>4</v>
      </c>
      <c r="B14" s="17">
        <v>210600</v>
      </c>
      <c r="C14" s="24">
        <v>15800</v>
      </c>
      <c r="D14" s="24">
        <v>15050</v>
      </c>
      <c r="E14" s="24">
        <v>15425</v>
      </c>
      <c r="F14" s="24">
        <v>15050</v>
      </c>
      <c r="G14" s="24"/>
      <c r="H14" s="24"/>
      <c r="I14" s="24"/>
      <c r="J14" s="24"/>
      <c r="K14" s="24"/>
      <c r="L14" s="24"/>
      <c r="M14" s="24"/>
      <c r="N14" s="24"/>
      <c r="O14" s="24">
        <f t="shared" si="0"/>
        <v>61325</v>
      </c>
      <c r="P14" s="24">
        <f t="shared" si="1"/>
        <v>149275</v>
      </c>
    </row>
    <row r="15" spans="1:16" s="21" customFormat="1" ht="24.95" customHeight="1" x14ac:dyDescent="0.6">
      <c r="A15" s="22" t="s">
        <v>39</v>
      </c>
      <c r="B15" s="23">
        <v>4876200</v>
      </c>
      <c r="C15" s="25">
        <f>SUM(C12:C14)</f>
        <v>373900</v>
      </c>
      <c r="D15" s="25">
        <f t="shared" ref="D15:N15" si="2">SUM(D12:D14)</f>
        <v>358345</v>
      </c>
      <c r="E15" s="25">
        <f t="shared" si="2"/>
        <v>365170</v>
      </c>
      <c r="F15" s="25">
        <f t="shared" si="2"/>
        <v>357475</v>
      </c>
      <c r="G15" s="25">
        <f t="shared" si="2"/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25">
        <f t="shared" si="2"/>
        <v>0</v>
      </c>
      <c r="N15" s="25">
        <f t="shared" si="2"/>
        <v>0</v>
      </c>
      <c r="O15" s="25">
        <f t="shared" si="0"/>
        <v>1454890</v>
      </c>
      <c r="P15" s="25">
        <f t="shared" si="1"/>
        <v>3421310</v>
      </c>
    </row>
    <row r="16" spans="1:16" ht="24.95" customHeight="1" x14ac:dyDescent="0.6">
      <c r="A16" s="13"/>
      <c r="B16" s="14"/>
    </row>
    <row r="17" spans="1:16" ht="24.95" customHeight="1" x14ac:dyDescent="0.6">
      <c r="A17" s="8" t="s">
        <v>57</v>
      </c>
      <c r="B17" s="9" t="s">
        <v>1</v>
      </c>
    </row>
    <row r="18" spans="1:16" ht="24.95" customHeight="1" x14ac:dyDescent="0.6">
      <c r="A18" s="5" t="s">
        <v>67</v>
      </c>
      <c r="B18" s="14"/>
    </row>
    <row r="19" spans="1:16" ht="24.95" customHeight="1" x14ac:dyDescent="0.6">
      <c r="A19" s="121" t="s">
        <v>3</v>
      </c>
      <c r="B19" s="121" t="s">
        <v>33</v>
      </c>
      <c r="C19" s="123" t="s">
        <v>34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O19" s="122" t="s">
        <v>35</v>
      </c>
      <c r="P19" s="122" t="s">
        <v>36</v>
      </c>
    </row>
    <row r="20" spans="1:16" ht="24.95" customHeight="1" x14ac:dyDescent="0.6">
      <c r="A20" s="121"/>
      <c r="B20" s="121"/>
      <c r="C20" s="15" t="s">
        <v>38</v>
      </c>
      <c r="D20" s="99" t="s">
        <v>76</v>
      </c>
      <c r="E20" s="99" t="s">
        <v>77</v>
      </c>
      <c r="F20" s="99" t="s">
        <v>78</v>
      </c>
      <c r="G20" s="99" t="s">
        <v>79</v>
      </c>
      <c r="H20" s="99" t="s">
        <v>80</v>
      </c>
      <c r="I20" s="99" t="s">
        <v>81</v>
      </c>
      <c r="J20" s="99" t="s">
        <v>82</v>
      </c>
      <c r="K20" s="99" t="s">
        <v>83</v>
      </c>
      <c r="L20" s="99" t="s">
        <v>84</v>
      </c>
      <c r="M20" s="99" t="s">
        <v>85</v>
      </c>
      <c r="N20" s="99" t="s">
        <v>86</v>
      </c>
      <c r="O20" s="122"/>
      <c r="P20" s="122"/>
    </row>
    <row r="21" spans="1:16" ht="24.95" customHeight="1" x14ac:dyDescent="0.6">
      <c r="A21" s="16" t="s">
        <v>9</v>
      </c>
      <c r="B21" s="17">
        <v>240000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>
        <f>SUM(C21:N21)</f>
        <v>0</v>
      </c>
      <c r="P21" s="24">
        <f>B21-O21</f>
        <v>240000</v>
      </c>
    </row>
    <row r="22" spans="1:16" s="21" customFormat="1" ht="24.95" customHeight="1" x14ac:dyDescent="0.6">
      <c r="A22" s="22" t="s">
        <v>40</v>
      </c>
      <c r="B22" s="23">
        <v>240000</v>
      </c>
      <c r="C22" s="25">
        <f>C21</f>
        <v>0</v>
      </c>
      <c r="D22" s="25">
        <f t="shared" ref="D22:N22" si="3">D21</f>
        <v>0</v>
      </c>
      <c r="E22" s="25">
        <f t="shared" si="3"/>
        <v>0</v>
      </c>
      <c r="F22" s="25">
        <f t="shared" si="3"/>
        <v>0</v>
      </c>
      <c r="G22" s="25">
        <f t="shared" si="3"/>
        <v>0</v>
      </c>
      <c r="H22" s="25">
        <f t="shared" si="3"/>
        <v>0</v>
      </c>
      <c r="I22" s="25">
        <f t="shared" si="3"/>
        <v>0</v>
      </c>
      <c r="J22" s="25">
        <f t="shared" si="3"/>
        <v>0</v>
      </c>
      <c r="K22" s="25">
        <f t="shared" si="3"/>
        <v>0</v>
      </c>
      <c r="L22" s="25">
        <f t="shared" si="3"/>
        <v>0</v>
      </c>
      <c r="M22" s="25">
        <f t="shared" si="3"/>
        <v>0</v>
      </c>
      <c r="N22" s="25">
        <f t="shared" si="3"/>
        <v>0</v>
      </c>
      <c r="O22" s="25">
        <f>SUM(C22:N22)</f>
        <v>0</v>
      </c>
      <c r="P22" s="25">
        <f>B22-O22</f>
        <v>240000</v>
      </c>
    </row>
    <row r="23" spans="1:16" ht="24.95" customHeight="1" x14ac:dyDescent="0.6">
      <c r="A23" s="13"/>
      <c r="B23" s="14"/>
    </row>
    <row r="24" spans="1:16" ht="24.95" customHeight="1" x14ac:dyDescent="0.6">
      <c r="A24" s="8" t="s">
        <v>57</v>
      </c>
      <c r="B24" s="9" t="s">
        <v>1</v>
      </c>
    </row>
    <row r="25" spans="1:16" ht="24.95" customHeight="1" x14ac:dyDescent="0.6">
      <c r="A25" s="5" t="s">
        <v>68</v>
      </c>
      <c r="B25" s="14"/>
    </row>
    <row r="26" spans="1:16" ht="24.95" customHeight="1" x14ac:dyDescent="0.6">
      <c r="A26" s="121" t="s">
        <v>3</v>
      </c>
      <c r="B26" s="121" t="s">
        <v>33</v>
      </c>
      <c r="C26" s="123" t="s">
        <v>34</v>
      </c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122" t="s">
        <v>35</v>
      </c>
      <c r="P26" s="122" t="s">
        <v>36</v>
      </c>
    </row>
    <row r="27" spans="1:16" ht="24.95" customHeight="1" x14ac:dyDescent="0.6">
      <c r="A27" s="121"/>
      <c r="B27" s="121"/>
      <c r="C27" s="15" t="s">
        <v>38</v>
      </c>
      <c r="D27" s="99" t="s">
        <v>76</v>
      </c>
      <c r="E27" s="99" t="s">
        <v>77</v>
      </c>
      <c r="F27" s="99" t="s">
        <v>78</v>
      </c>
      <c r="G27" s="99" t="s">
        <v>79</v>
      </c>
      <c r="H27" s="99" t="s">
        <v>80</v>
      </c>
      <c r="I27" s="99" t="s">
        <v>81</v>
      </c>
      <c r="J27" s="99" t="s">
        <v>82</v>
      </c>
      <c r="K27" s="99" t="s">
        <v>83</v>
      </c>
      <c r="L27" s="99" t="s">
        <v>84</v>
      </c>
      <c r="M27" s="99" t="s">
        <v>85</v>
      </c>
      <c r="N27" s="99" t="s">
        <v>86</v>
      </c>
      <c r="O27" s="122"/>
      <c r="P27" s="122"/>
    </row>
    <row r="28" spans="1:16" ht="24.95" customHeight="1" x14ac:dyDescent="0.6">
      <c r="A28" s="16" t="s">
        <v>8</v>
      </c>
      <c r="B28" s="26">
        <v>50000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>
        <f>SUM(C28:N28)</f>
        <v>0</v>
      </c>
      <c r="P28" s="24">
        <f>B28-O28</f>
        <v>50000</v>
      </c>
    </row>
    <row r="29" spans="1:16" ht="24.95" customHeight="1" x14ac:dyDescent="0.6">
      <c r="A29" s="16" t="s">
        <v>10</v>
      </c>
      <c r="B29" s="26">
        <v>150000</v>
      </c>
      <c r="C29" s="24"/>
      <c r="D29" s="24">
        <v>9400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>
        <f t="shared" ref="O29:O42" si="4">SUM(C29:N29)</f>
        <v>9400</v>
      </c>
      <c r="P29" s="24">
        <f t="shared" ref="P29:P42" si="5">B29-O29</f>
        <v>140600</v>
      </c>
    </row>
    <row r="30" spans="1:16" ht="24.95" customHeight="1" x14ac:dyDescent="0.6">
      <c r="A30" s="16" t="s">
        <v>11</v>
      </c>
      <c r="B30" s="26">
        <v>1022000</v>
      </c>
      <c r="C30" s="24">
        <v>17000</v>
      </c>
      <c r="D30" s="24">
        <v>116000</v>
      </c>
      <c r="E30" s="24">
        <v>37000</v>
      </c>
      <c r="F30" s="24">
        <v>67000</v>
      </c>
      <c r="G30" s="24"/>
      <c r="H30" s="24"/>
      <c r="I30" s="24"/>
      <c r="J30" s="24"/>
      <c r="K30" s="24"/>
      <c r="L30" s="24"/>
      <c r="M30" s="24"/>
      <c r="N30" s="24"/>
      <c r="O30" s="24">
        <f t="shared" si="4"/>
        <v>237000</v>
      </c>
      <c r="P30" s="24">
        <f t="shared" si="5"/>
        <v>785000</v>
      </c>
    </row>
    <row r="31" spans="1:16" ht="24.95" customHeight="1" x14ac:dyDescent="0.6">
      <c r="A31" s="16" t="s">
        <v>12</v>
      </c>
      <c r="B31" s="26">
        <v>14480000</v>
      </c>
      <c r="C31" s="24">
        <v>99712.52</v>
      </c>
      <c r="D31" s="24">
        <v>261535.12000000002</v>
      </c>
      <c r="E31" s="24">
        <v>102852.42</v>
      </c>
      <c r="F31" s="24">
        <v>411812.84</v>
      </c>
      <c r="G31" s="24"/>
      <c r="H31" s="24"/>
      <c r="I31" s="24"/>
      <c r="J31" s="24"/>
      <c r="K31" s="24"/>
      <c r="L31" s="24"/>
      <c r="M31" s="24"/>
      <c r="N31" s="24"/>
      <c r="O31" s="24">
        <f t="shared" si="4"/>
        <v>875912.9</v>
      </c>
      <c r="P31" s="24">
        <f t="shared" si="5"/>
        <v>13604087.1</v>
      </c>
    </row>
    <row r="32" spans="1:16" ht="24.95" customHeight="1" x14ac:dyDescent="0.6">
      <c r="A32" s="16" t="s">
        <v>9</v>
      </c>
      <c r="B32" s="26">
        <v>900000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>
        <f t="shared" si="4"/>
        <v>0</v>
      </c>
      <c r="P32" s="24">
        <f t="shared" si="5"/>
        <v>900000</v>
      </c>
    </row>
    <row r="33" spans="1:16" ht="24.95" customHeight="1" x14ac:dyDescent="0.6">
      <c r="A33" s="16" t="s">
        <v>13</v>
      </c>
      <c r="B33" s="26">
        <v>100000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>
        <f t="shared" si="4"/>
        <v>0</v>
      </c>
      <c r="P33" s="24">
        <f t="shared" si="5"/>
        <v>100000</v>
      </c>
    </row>
    <row r="34" spans="1:16" ht="24.95" customHeight="1" x14ac:dyDescent="0.6">
      <c r="A34" s="16" t="s">
        <v>4</v>
      </c>
      <c r="B34" s="26">
        <v>45000</v>
      </c>
      <c r="C34" s="24"/>
      <c r="D34" s="24"/>
      <c r="E34" s="24">
        <v>375</v>
      </c>
      <c r="F34" s="24">
        <v>698.14</v>
      </c>
      <c r="G34" s="24"/>
      <c r="H34" s="24"/>
      <c r="I34" s="24"/>
      <c r="J34" s="24"/>
      <c r="K34" s="24"/>
      <c r="L34" s="24"/>
      <c r="M34" s="24"/>
      <c r="N34" s="24"/>
      <c r="O34" s="24">
        <f t="shared" si="4"/>
        <v>1073.1399999999999</v>
      </c>
      <c r="P34" s="24">
        <f t="shared" si="5"/>
        <v>43926.86</v>
      </c>
    </row>
    <row r="35" spans="1:16" ht="24.95" customHeight="1" x14ac:dyDescent="0.6">
      <c r="A35" s="16" t="s">
        <v>14</v>
      </c>
      <c r="B35" s="26">
        <v>250000</v>
      </c>
      <c r="C35" s="24">
        <v>890</v>
      </c>
      <c r="D35" s="24">
        <v>5948.4500000000007</v>
      </c>
      <c r="E35" s="24"/>
      <c r="F35" s="24">
        <v>9603.06</v>
      </c>
      <c r="G35" s="24"/>
      <c r="H35" s="24"/>
      <c r="I35" s="24"/>
      <c r="J35" s="24"/>
      <c r="K35" s="24"/>
      <c r="L35" s="24"/>
      <c r="M35" s="24"/>
      <c r="N35" s="24"/>
      <c r="O35" s="24">
        <f t="shared" si="4"/>
        <v>16441.510000000002</v>
      </c>
      <c r="P35" s="24">
        <f t="shared" si="5"/>
        <v>233558.49</v>
      </c>
    </row>
    <row r="36" spans="1:16" ht="24.95" customHeight="1" x14ac:dyDescent="0.6">
      <c r="A36" s="16" t="s">
        <v>26</v>
      </c>
      <c r="B36" s="26">
        <v>100000</v>
      </c>
      <c r="C36" s="24">
        <v>2500</v>
      </c>
      <c r="D36" s="24">
        <v>1900</v>
      </c>
      <c r="E36" s="24">
        <v>2000</v>
      </c>
      <c r="F36" s="24">
        <v>3700</v>
      </c>
      <c r="G36" s="24"/>
      <c r="H36" s="24"/>
      <c r="I36" s="24"/>
      <c r="J36" s="24"/>
      <c r="K36" s="24"/>
      <c r="L36" s="24"/>
      <c r="M36" s="24"/>
      <c r="N36" s="24"/>
      <c r="O36" s="24">
        <f t="shared" si="4"/>
        <v>10100</v>
      </c>
      <c r="P36" s="24">
        <f t="shared" si="5"/>
        <v>89900</v>
      </c>
    </row>
    <row r="37" spans="1:16" ht="24.95" customHeight="1" x14ac:dyDescent="0.6">
      <c r="A37" s="16" t="s">
        <v>27</v>
      </c>
      <c r="B37" s="26">
        <v>50000</v>
      </c>
      <c r="C37" s="24"/>
      <c r="D37" s="24">
        <v>10010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>
        <f t="shared" si="4"/>
        <v>10010</v>
      </c>
      <c r="P37" s="24">
        <f t="shared" si="5"/>
        <v>39990</v>
      </c>
    </row>
    <row r="38" spans="1:16" ht="24.95" customHeight="1" x14ac:dyDescent="0.6">
      <c r="A38" s="16" t="s">
        <v>15</v>
      </c>
      <c r="B38" s="26">
        <v>41694600</v>
      </c>
      <c r="C38" s="24">
        <v>22211</v>
      </c>
      <c r="D38" s="24">
        <v>60957</v>
      </c>
      <c r="E38" s="24">
        <v>3280</v>
      </c>
      <c r="F38" s="24">
        <v>10256</v>
      </c>
      <c r="G38" s="24"/>
      <c r="H38" s="24"/>
      <c r="I38" s="24"/>
      <c r="J38" s="24"/>
      <c r="K38" s="24"/>
      <c r="L38" s="24"/>
      <c r="M38" s="24"/>
      <c r="N38" s="24"/>
      <c r="O38" s="24">
        <f t="shared" si="4"/>
        <v>96704</v>
      </c>
      <c r="P38" s="24">
        <f t="shared" si="5"/>
        <v>41597896</v>
      </c>
    </row>
    <row r="39" spans="1:16" ht="24.95" customHeight="1" x14ac:dyDescent="0.6">
      <c r="A39" s="16" t="s">
        <v>16</v>
      </c>
      <c r="B39" s="26">
        <v>150000</v>
      </c>
      <c r="C39" s="24"/>
      <c r="D39" s="24">
        <v>481.5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>
        <f t="shared" si="4"/>
        <v>481.5</v>
      </c>
      <c r="P39" s="24">
        <f t="shared" si="5"/>
        <v>149518.5</v>
      </c>
    </row>
    <row r="40" spans="1:16" ht="24.95" customHeight="1" x14ac:dyDescent="0.6">
      <c r="A40" s="16" t="s">
        <v>17</v>
      </c>
      <c r="B40" s="26">
        <v>50000</v>
      </c>
      <c r="C40" s="24"/>
      <c r="D40" s="24">
        <v>3845.86</v>
      </c>
      <c r="E40" s="24"/>
      <c r="F40" s="24">
        <v>3845.3</v>
      </c>
      <c r="G40" s="24"/>
      <c r="H40" s="24"/>
      <c r="I40" s="24"/>
      <c r="J40" s="24"/>
      <c r="K40" s="24"/>
      <c r="L40" s="24"/>
      <c r="M40" s="24"/>
      <c r="N40" s="24"/>
      <c r="O40" s="24">
        <f t="shared" si="4"/>
        <v>7691.16</v>
      </c>
      <c r="P40" s="24">
        <f t="shared" si="5"/>
        <v>42308.84</v>
      </c>
    </row>
    <row r="41" spans="1:16" ht="24.95" customHeight="1" x14ac:dyDescent="0.6">
      <c r="A41" s="16" t="s">
        <v>28</v>
      </c>
      <c r="B41" s="26">
        <v>310000</v>
      </c>
      <c r="C41" s="24"/>
      <c r="D41" s="24">
        <v>898</v>
      </c>
      <c r="E41" s="24">
        <v>427</v>
      </c>
      <c r="F41" s="24">
        <v>427</v>
      </c>
      <c r="G41" s="24"/>
      <c r="H41" s="24"/>
      <c r="I41" s="24"/>
      <c r="J41" s="24"/>
      <c r="K41" s="24"/>
      <c r="L41" s="24"/>
      <c r="M41" s="24"/>
      <c r="N41" s="24"/>
      <c r="O41" s="24">
        <f t="shared" si="4"/>
        <v>1752</v>
      </c>
      <c r="P41" s="24">
        <f t="shared" si="5"/>
        <v>308248</v>
      </c>
    </row>
    <row r="42" spans="1:16" ht="24.95" customHeight="1" x14ac:dyDescent="0.6">
      <c r="A42" s="16" t="s">
        <v>20</v>
      </c>
      <c r="B42" s="26">
        <v>95600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>
        <f t="shared" si="4"/>
        <v>0</v>
      </c>
      <c r="P42" s="24">
        <f t="shared" si="5"/>
        <v>95600</v>
      </c>
    </row>
    <row r="43" spans="1:16" ht="24.95" customHeight="1" x14ac:dyDescent="0.6">
      <c r="A43" s="9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</row>
    <row r="44" spans="1:16" ht="24.95" customHeight="1" x14ac:dyDescent="0.6">
      <c r="A44" s="9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1:16" ht="24.95" customHeight="1" x14ac:dyDescent="0.6">
      <c r="A45" s="9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</row>
    <row r="46" spans="1:16" ht="24.95" customHeight="1" x14ac:dyDescent="0.6">
      <c r="A46" s="9"/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1:16" ht="24.95" customHeight="1" x14ac:dyDescent="0.6">
      <c r="A47" s="9"/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</row>
    <row r="48" spans="1:16" ht="24.95" customHeight="1" x14ac:dyDescent="0.6">
      <c r="A48" s="9"/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1:16" ht="24.95" customHeight="1" x14ac:dyDescent="0.6">
      <c r="A49" s="9"/>
      <c r="B49" s="109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1:16" ht="24.95" customHeight="1" x14ac:dyDescent="0.6">
      <c r="A50" s="9"/>
      <c r="B50" s="109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</row>
    <row r="51" spans="1:16" ht="24.95" customHeight="1" x14ac:dyDescent="0.6">
      <c r="A51" s="9"/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ht="24.95" customHeight="1" x14ac:dyDescent="0.6">
      <c r="A52" s="8" t="s">
        <v>57</v>
      </c>
      <c r="B52" s="9" t="s">
        <v>1</v>
      </c>
    </row>
    <row r="53" spans="1:16" ht="24.95" customHeight="1" x14ac:dyDescent="0.6">
      <c r="A53" s="5" t="s">
        <v>68</v>
      </c>
      <c r="B53" s="14"/>
    </row>
    <row r="54" spans="1:16" ht="24.95" customHeight="1" x14ac:dyDescent="0.6">
      <c r="A54" s="121" t="s">
        <v>3</v>
      </c>
      <c r="B54" s="121" t="s">
        <v>33</v>
      </c>
      <c r="C54" s="123" t="s">
        <v>34</v>
      </c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5"/>
      <c r="O54" s="122" t="s">
        <v>35</v>
      </c>
      <c r="P54" s="122" t="s">
        <v>36</v>
      </c>
    </row>
    <row r="55" spans="1:16" ht="24.95" customHeight="1" x14ac:dyDescent="0.6">
      <c r="A55" s="121"/>
      <c r="B55" s="121"/>
      <c r="C55" s="15" t="s">
        <v>38</v>
      </c>
      <c r="D55" s="99" t="s">
        <v>76</v>
      </c>
      <c r="E55" s="99" t="s">
        <v>77</v>
      </c>
      <c r="F55" s="99" t="s">
        <v>78</v>
      </c>
      <c r="G55" s="99" t="s">
        <v>79</v>
      </c>
      <c r="H55" s="99" t="s">
        <v>80</v>
      </c>
      <c r="I55" s="99" t="s">
        <v>81</v>
      </c>
      <c r="J55" s="99" t="s">
        <v>82</v>
      </c>
      <c r="K55" s="99" t="s">
        <v>83</v>
      </c>
      <c r="L55" s="99" t="s">
        <v>84</v>
      </c>
      <c r="M55" s="99" t="s">
        <v>85</v>
      </c>
      <c r="N55" s="99" t="s">
        <v>86</v>
      </c>
      <c r="O55" s="122"/>
      <c r="P55" s="122"/>
    </row>
    <row r="56" spans="1:16" ht="24.95" customHeight="1" x14ac:dyDescent="0.6">
      <c r="A56" s="16" t="s">
        <v>21</v>
      </c>
      <c r="B56" s="26">
        <v>36000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>
        <f>SUM(C56:N56)</f>
        <v>0</v>
      </c>
      <c r="P56" s="24">
        <f>B56-O56</f>
        <v>36000</v>
      </c>
    </row>
    <row r="57" spans="1:16" ht="24.95" customHeight="1" x14ac:dyDescent="0.6">
      <c r="A57" s="16" t="s">
        <v>29</v>
      </c>
      <c r="B57" s="26">
        <v>30000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>
        <f t="shared" ref="O57:O61" si="6">SUM(C57:N57)</f>
        <v>0</v>
      </c>
      <c r="P57" s="24">
        <f t="shared" ref="P57:P62" si="7">B57-O57</f>
        <v>30000</v>
      </c>
    </row>
    <row r="58" spans="1:16" ht="24.95" customHeight="1" x14ac:dyDescent="0.6">
      <c r="A58" s="16" t="s">
        <v>23</v>
      </c>
      <c r="B58" s="26">
        <v>148600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>
        <f t="shared" si="6"/>
        <v>0</v>
      </c>
      <c r="P58" s="24">
        <f t="shared" si="7"/>
        <v>148600</v>
      </c>
    </row>
    <row r="59" spans="1:16" ht="24.95" customHeight="1" x14ac:dyDescent="0.6">
      <c r="A59" s="16" t="s">
        <v>24</v>
      </c>
      <c r="B59" s="26">
        <v>871000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>
        <f t="shared" si="6"/>
        <v>0</v>
      </c>
      <c r="P59" s="24">
        <f t="shared" si="7"/>
        <v>871000</v>
      </c>
    </row>
    <row r="60" spans="1:16" ht="24.95" customHeight="1" x14ac:dyDescent="0.6">
      <c r="A60" s="16" t="s">
        <v>25</v>
      </c>
      <c r="B60" s="26">
        <v>9700000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>
        <f t="shared" si="6"/>
        <v>0</v>
      </c>
      <c r="P60" s="24">
        <f t="shared" si="7"/>
        <v>9700000</v>
      </c>
    </row>
    <row r="61" spans="1:16" ht="24.95" customHeight="1" x14ac:dyDescent="0.6">
      <c r="A61" s="16" t="s">
        <v>30</v>
      </c>
      <c r="B61" s="26">
        <v>18472000</v>
      </c>
      <c r="C61" s="24">
        <v>858868.19</v>
      </c>
      <c r="D61" s="24">
        <v>1547966.4500000002</v>
      </c>
      <c r="E61" s="24">
        <v>1906689.72</v>
      </c>
      <c r="F61" s="24">
        <v>2268120.64</v>
      </c>
      <c r="G61" s="24"/>
      <c r="H61" s="24"/>
      <c r="I61" s="24"/>
      <c r="J61" s="24"/>
      <c r="K61" s="24"/>
      <c r="L61" s="24"/>
      <c r="M61" s="24"/>
      <c r="N61" s="24"/>
      <c r="O61" s="24">
        <f t="shared" si="6"/>
        <v>6581645</v>
      </c>
      <c r="P61" s="24">
        <f t="shared" si="7"/>
        <v>11890355</v>
      </c>
    </row>
    <row r="62" spans="1:16" s="21" customFormat="1" ht="24.95" customHeight="1" x14ac:dyDescent="0.6">
      <c r="A62" s="22" t="s">
        <v>41</v>
      </c>
      <c r="B62" s="27">
        <v>88704800</v>
      </c>
      <c r="C62" s="25">
        <f>SUM(C28:C61)</f>
        <v>1001181.71</v>
      </c>
      <c r="D62" s="25">
        <f t="shared" ref="D62:N62" si="8">SUM(D28:D61)</f>
        <v>2018942.3800000001</v>
      </c>
      <c r="E62" s="25">
        <f t="shared" si="8"/>
        <v>2052624.14</v>
      </c>
      <c r="F62" s="25">
        <f t="shared" si="8"/>
        <v>2775462.98</v>
      </c>
      <c r="G62" s="25">
        <f t="shared" si="8"/>
        <v>0</v>
      </c>
      <c r="H62" s="25">
        <f t="shared" si="8"/>
        <v>0</v>
      </c>
      <c r="I62" s="25">
        <f t="shared" si="8"/>
        <v>0</v>
      </c>
      <c r="J62" s="25">
        <f t="shared" si="8"/>
        <v>0</v>
      </c>
      <c r="K62" s="25">
        <f t="shared" si="8"/>
        <v>0</v>
      </c>
      <c r="L62" s="25">
        <f t="shared" si="8"/>
        <v>0</v>
      </c>
      <c r="M62" s="25">
        <f t="shared" si="8"/>
        <v>0</v>
      </c>
      <c r="N62" s="25">
        <f t="shared" si="8"/>
        <v>0</v>
      </c>
      <c r="O62" s="24">
        <f>SUM(C62:N62)</f>
        <v>7848211.209999999</v>
      </c>
      <c r="P62" s="24">
        <f t="shared" si="7"/>
        <v>80856588.790000007</v>
      </c>
    </row>
    <row r="63" spans="1:16" s="21" customFormat="1" ht="24.95" customHeight="1" x14ac:dyDescent="0.6">
      <c r="A63" s="22" t="s">
        <v>42</v>
      </c>
      <c r="B63" s="27">
        <v>93821000</v>
      </c>
      <c r="C63" s="25">
        <f>C15+C22+C62</f>
        <v>1375081.71</v>
      </c>
      <c r="D63" s="25">
        <f t="shared" ref="D63:N63" si="9">D15+D22+D62</f>
        <v>2377287.38</v>
      </c>
      <c r="E63" s="25">
        <f t="shared" si="9"/>
        <v>2417794.1399999997</v>
      </c>
      <c r="F63" s="25">
        <f t="shared" si="9"/>
        <v>3132937.98</v>
      </c>
      <c r="G63" s="25">
        <f t="shared" si="9"/>
        <v>0</v>
      </c>
      <c r="H63" s="25">
        <f t="shared" si="9"/>
        <v>0</v>
      </c>
      <c r="I63" s="25">
        <f t="shared" si="9"/>
        <v>0</v>
      </c>
      <c r="J63" s="25">
        <f t="shared" si="9"/>
        <v>0</v>
      </c>
      <c r="K63" s="25">
        <f t="shared" si="9"/>
        <v>0</v>
      </c>
      <c r="L63" s="25">
        <f t="shared" si="9"/>
        <v>0</v>
      </c>
      <c r="M63" s="25">
        <f t="shared" si="9"/>
        <v>0</v>
      </c>
      <c r="N63" s="25">
        <f t="shared" si="9"/>
        <v>0</v>
      </c>
      <c r="O63" s="25">
        <f>O15+O22+O62</f>
        <v>9303101.209999999</v>
      </c>
      <c r="P63" s="25">
        <f>P15+P22+P62</f>
        <v>84517898.790000007</v>
      </c>
    </row>
    <row r="64" spans="1:16" ht="24.95" customHeight="1" x14ac:dyDescent="0.6"/>
    <row r="65" ht="24.95" customHeight="1" x14ac:dyDescent="0.6"/>
    <row r="66" ht="24.95" customHeight="1" x14ac:dyDescent="0.6"/>
  </sheetData>
  <mergeCells count="23">
    <mergeCell ref="C54:N54"/>
    <mergeCell ref="B26:B27"/>
    <mergeCell ref="O26:O27"/>
    <mergeCell ref="P26:P27"/>
    <mergeCell ref="C10:N10"/>
    <mergeCell ref="C19:N19"/>
    <mergeCell ref="C26:N26"/>
    <mergeCell ref="A2:P2"/>
    <mergeCell ref="A3:P3"/>
    <mergeCell ref="A4:P4"/>
    <mergeCell ref="A54:A55"/>
    <mergeCell ref="B54:B55"/>
    <mergeCell ref="O54:O55"/>
    <mergeCell ref="P54:P55"/>
    <mergeCell ref="A10:A11"/>
    <mergeCell ref="B10:B11"/>
    <mergeCell ref="O10:O11"/>
    <mergeCell ref="P10:P11"/>
    <mergeCell ref="A19:A20"/>
    <mergeCell ref="B19:B20"/>
    <mergeCell ref="O19:O20"/>
    <mergeCell ref="P19:P20"/>
    <mergeCell ref="A26:A27"/>
  </mergeCells>
  <pageMargins left="0.4" right="0.49" top="0.75" bottom="0.98389015748031505" header="0.5" footer="0.47"/>
  <pageSetup paperSize="9" scale="5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showGridLines="0" workbookViewId="0">
      <selection activeCell="C50" sqref="C50"/>
    </sheetView>
  </sheetViews>
  <sheetFormatPr defaultRowHeight="24.75" x14ac:dyDescent="0.6"/>
  <cols>
    <col min="1" max="1" width="49" style="7" customWidth="1"/>
    <col min="2" max="2" width="16.85546875" style="7" customWidth="1"/>
    <col min="3" max="3" width="16.28515625" style="7" customWidth="1"/>
    <col min="4" max="4" width="15" style="7" customWidth="1"/>
    <col min="5" max="5" width="13.5703125" style="7" bestFit="1" customWidth="1"/>
    <col min="6" max="6" width="15.140625" style="7" customWidth="1"/>
    <col min="7" max="7" width="7.7109375" style="7" hidden="1" customWidth="1"/>
    <col min="8" max="8" width="7.5703125" style="7" hidden="1" customWidth="1"/>
    <col min="9" max="9" width="8.28515625" style="7" hidden="1" customWidth="1"/>
    <col min="10" max="10" width="7.7109375" style="7" hidden="1" customWidth="1"/>
    <col min="11" max="12" width="7.5703125" style="7" hidden="1" customWidth="1"/>
    <col min="13" max="13" width="7.42578125" style="7" hidden="1" customWidth="1"/>
    <col min="14" max="14" width="7.5703125" style="7" hidden="1" customWidth="1"/>
    <col min="15" max="16" width="17" style="7" customWidth="1"/>
    <col min="17" max="16384" width="9.140625" style="7"/>
  </cols>
  <sheetData>
    <row r="2" spans="1:16" s="4" customFormat="1" ht="24.95" customHeight="1" x14ac:dyDescent="0.6">
      <c r="A2" s="119" t="s">
        <v>46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s="4" customFormat="1" ht="24.95" customHeight="1" x14ac:dyDescent="0.6">
      <c r="A3" s="120" t="s">
        <v>45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s="4" customFormat="1" ht="24.95" customHeight="1" x14ac:dyDescent="0.6">
      <c r="A4" s="119" t="s">
        <v>120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ht="24.95" customHeight="1" x14ac:dyDescent="0.6">
      <c r="A5" s="8" t="s">
        <v>60</v>
      </c>
      <c r="B5" s="9" t="s">
        <v>1</v>
      </c>
      <c r="C5" s="9" t="s">
        <v>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1</v>
      </c>
    </row>
    <row r="6" spans="1:16" s="4" customFormat="1" ht="24.95" customHeight="1" x14ac:dyDescent="0.6">
      <c r="A6" s="5" t="s">
        <v>51</v>
      </c>
    </row>
    <row r="7" spans="1:16" s="4" customFormat="1" ht="24.95" customHeight="1" x14ac:dyDescent="0.6">
      <c r="A7" s="5" t="s">
        <v>61</v>
      </c>
    </row>
    <row r="8" spans="1:16" s="4" customFormat="1" ht="24.95" customHeight="1" x14ac:dyDescent="0.6">
      <c r="A8" s="5" t="s">
        <v>62</v>
      </c>
    </row>
    <row r="9" spans="1:16" s="4" customFormat="1" ht="24.95" customHeight="1" x14ac:dyDescent="0.6">
      <c r="A9" s="5" t="s">
        <v>56</v>
      </c>
    </row>
    <row r="10" spans="1:16" ht="24" customHeight="1" x14ac:dyDescent="0.6">
      <c r="A10" s="121" t="s">
        <v>3</v>
      </c>
      <c r="B10" s="121" t="s">
        <v>33</v>
      </c>
      <c r="C10" s="123" t="s">
        <v>34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22" t="s">
        <v>35</v>
      </c>
      <c r="P10" s="122" t="s">
        <v>36</v>
      </c>
    </row>
    <row r="11" spans="1:16" ht="24" customHeight="1" x14ac:dyDescent="0.6">
      <c r="A11" s="121"/>
      <c r="B11" s="121"/>
      <c r="C11" s="15" t="s">
        <v>38</v>
      </c>
      <c r="D11" s="99" t="s">
        <v>76</v>
      </c>
      <c r="E11" s="99" t="s">
        <v>77</v>
      </c>
      <c r="F11" s="99" t="s">
        <v>78</v>
      </c>
      <c r="G11" s="99" t="s">
        <v>79</v>
      </c>
      <c r="H11" s="99" t="s">
        <v>80</v>
      </c>
      <c r="I11" s="99" t="s">
        <v>81</v>
      </c>
      <c r="J11" s="99" t="s">
        <v>82</v>
      </c>
      <c r="K11" s="99" t="s">
        <v>83</v>
      </c>
      <c r="L11" s="99" t="s">
        <v>84</v>
      </c>
      <c r="M11" s="99" t="s">
        <v>85</v>
      </c>
      <c r="N11" s="99" t="s">
        <v>86</v>
      </c>
      <c r="O11" s="122"/>
      <c r="P11" s="122"/>
    </row>
    <row r="12" spans="1:16" ht="24" customHeight="1" x14ac:dyDescent="0.6">
      <c r="A12" s="16" t="s">
        <v>6</v>
      </c>
      <c r="B12" s="26">
        <v>4755600</v>
      </c>
      <c r="C12" s="98">
        <v>335838</v>
      </c>
      <c r="D12" s="98">
        <v>335643</v>
      </c>
      <c r="E12" s="98">
        <v>335448</v>
      </c>
      <c r="F12" s="98">
        <v>335448</v>
      </c>
      <c r="G12" s="98"/>
      <c r="H12" s="98"/>
      <c r="I12" s="98"/>
      <c r="J12" s="98"/>
      <c r="K12" s="98"/>
      <c r="L12" s="98"/>
      <c r="M12" s="98"/>
      <c r="N12" s="98"/>
      <c r="O12" s="26">
        <f>SUM(C12:N12)</f>
        <v>1342377</v>
      </c>
      <c r="P12" s="24">
        <f>B12-O12</f>
        <v>3413223</v>
      </c>
    </row>
    <row r="13" spans="1:16" ht="24" customHeight="1" x14ac:dyDescent="0.6">
      <c r="A13" s="16" t="s">
        <v>7</v>
      </c>
      <c r="B13" s="26">
        <v>265800</v>
      </c>
      <c r="C13" s="26">
        <v>4813</v>
      </c>
      <c r="D13" s="26">
        <v>4445</v>
      </c>
      <c r="E13" s="26">
        <v>4640</v>
      </c>
      <c r="F13" s="26">
        <v>3953</v>
      </c>
      <c r="G13" s="26"/>
      <c r="H13" s="26"/>
      <c r="I13" s="26"/>
      <c r="J13" s="26"/>
      <c r="K13" s="26"/>
      <c r="L13" s="26"/>
      <c r="M13" s="26"/>
      <c r="N13" s="26"/>
      <c r="O13" s="26">
        <f t="shared" ref="O13:O15" si="0">SUM(C13:N13)</f>
        <v>17851</v>
      </c>
      <c r="P13" s="24">
        <f t="shared" ref="P13:P14" si="1">B13-O13</f>
        <v>247949</v>
      </c>
    </row>
    <row r="14" spans="1:16" ht="24" customHeight="1" x14ac:dyDescent="0.6">
      <c r="A14" s="16" t="s">
        <v>4</v>
      </c>
      <c r="B14" s="26">
        <v>232200</v>
      </c>
      <c r="C14" s="26">
        <v>15434</v>
      </c>
      <c r="D14" s="26">
        <v>15434</v>
      </c>
      <c r="E14" s="26">
        <v>15434</v>
      </c>
      <c r="F14" s="26">
        <v>15434</v>
      </c>
      <c r="G14" s="26"/>
      <c r="H14" s="26"/>
      <c r="I14" s="26"/>
      <c r="J14" s="26"/>
      <c r="K14" s="26"/>
      <c r="L14" s="26"/>
      <c r="M14" s="26"/>
      <c r="N14" s="26"/>
      <c r="O14" s="26">
        <f t="shared" si="0"/>
        <v>61736</v>
      </c>
      <c r="P14" s="24">
        <f t="shared" si="1"/>
        <v>170464</v>
      </c>
    </row>
    <row r="15" spans="1:16" s="21" customFormat="1" ht="24" customHeight="1" x14ac:dyDescent="0.6">
      <c r="A15" s="22" t="s">
        <v>39</v>
      </c>
      <c r="B15" s="27">
        <v>5253600</v>
      </c>
      <c r="C15" s="27">
        <f>SUM(C12:C14)</f>
        <v>356085</v>
      </c>
      <c r="D15" s="27">
        <f t="shared" ref="D15:N15" si="2">SUM(D12:D14)</f>
        <v>355522</v>
      </c>
      <c r="E15" s="27">
        <f t="shared" si="2"/>
        <v>355522</v>
      </c>
      <c r="F15" s="27">
        <f t="shared" si="2"/>
        <v>354835</v>
      </c>
      <c r="G15" s="27">
        <f t="shared" si="2"/>
        <v>0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0</v>
      </c>
      <c r="N15" s="27">
        <f t="shared" si="2"/>
        <v>0</v>
      </c>
      <c r="O15" s="26">
        <f t="shared" si="0"/>
        <v>1421964</v>
      </c>
      <c r="P15" s="27">
        <f>SUM(P12:P14)</f>
        <v>3831636</v>
      </c>
    </row>
    <row r="16" spans="1:16" ht="24" customHeight="1" x14ac:dyDescent="0.6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6" ht="24.95" customHeight="1" x14ac:dyDescent="0.6">
      <c r="A17" s="8" t="s">
        <v>60</v>
      </c>
      <c r="B17" s="9" t="s">
        <v>1</v>
      </c>
      <c r="C17" s="9" t="s">
        <v>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 t="s">
        <v>1</v>
      </c>
    </row>
    <row r="18" spans="1:16" ht="24" customHeight="1" x14ac:dyDescent="0.6">
      <c r="A18" s="5" t="s">
        <v>64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6" ht="24" customHeight="1" x14ac:dyDescent="0.6">
      <c r="A19" s="121" t="s">
        <v>3</v>
      </c>
      <c r="B19" s="121" t="s">
        <v>33</v>
      </c>
      <c r="C19" s="123" t="s">
        <v>34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O19" s="122" t="s">
        <v>35</v>
      </c>
      <c r="P19" s="122" t="s">
        <v>36</v>
      </c>
    </row>
    <row r="20" spans="1:16" ht="24" customHeight="1" x14ac:dyDescent="0.6">
      <c r="A20" s="121"/>
      <c r="B20" s="121"/>
      <c r="C20" s="15" t="s">
        <v>38</v>
      </c>
      <c r="D20" s="99" t="s">
        <v>76</v>
      </c>
      <c r="E20" s="99" t="s">
        <v>77</v>
      </c>
      <c r="F20" s="99" t="s">
        <v>78</v>
      </c>
      <c r="G20" s="99" t="s">
        <v>79</v>
      </c>
      <c r="H20" s="99" t="s">
        <v>80</v>
      </c>
      <c r="I20" s="99" t="s">
        <v>81</v>
      </c>
      <c r="J20" s="99" t="s">
        <v>82</v>
      </c>
      <c r="K20" s="99" t="s">
        <v>83</v>
      </c>
      <c r="L20" s="99" t="s">
        <v>84</v>
      </c>
      <c r="M20" s="99" t="s">
        <v>85</v>
      </c>
      <c r="N20" s="99" t="s">
        <v>86</v>
      </c>
      <c r="O20" s="122"/>
      <c r="P20" s="122"/>
    </row>
    <row r="21" spans="1:16" ht="24" customHeight="1" x14ac:dyDescent="0.6">
      <c r="A21" s="16" t="s">
        <v>8</v>
      </c>
      <c r="B21" s="26">
        <v>25000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>
        <f>SUM(C21:N21)</f>
        <v>0</v>
      </c>
      <c r="P21" s="24">
        <f>B21-O21</f>
        <v>25000</v>
      </c>
    </row>
    <row r="22" spans="1:16" ht="24" customHeight="1" x14ac:dyDescent="0.6">
      <c r="A22" s="16" t="s">
        <v>9</v>
      </c>
      <c r="B22" s="26">
        <v>75000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>
        <f t="shared" ref="O22:O23" si="3">SUM(C22:N22)</f>
        <v>0</v>
      </c>
      <c r="P22" s="24">
        <f>B22-O22</f>
        <v>75000</v>
      </c>
    </row>
    <row r="23" spans="1:16" s="21" customFormat="1" ht="24" customHeight="1" x14ac:dyDescent="0.6">
      <c r="A23" s="22" t="s">
        <v>40</v>
      </c>
      <c r="B23" s="27">
        <v>100000</v>
      </c>
      <c r="C23" s="27">
        <f>SUM(C21:C22)</f>
        <v>0</v>
      </c>
      <c r="D23" s="27">
        <f t="shared" ref="D23:N23" si="4">SUM(D21:D22)</f>
        <v>0</v>
      </c>
      <c r="E23" s="27">
        <f t="shared" si="4"/>
        <v>0</v>
      </c>
      <c r="F23" s="27">
        <f t="shared" si="4"/>
        <v>0</v>
      </c>
      <c r="G23" s="27">
        <f t="shared" si="4"/>
        <v>0</v>
      </c>
      <c r="H23" s="27">
        <f t="shared" si="4"/>
        <v>0</v>
      </c>
      <c r="I23" s="27">
        <f t="shared" si="4"/>
        <v>0</v>
      </c>
      <c r="J23" s="27">
        <f t="shared" si="4"/>
        <v>0</v>
      </c>
      <c r="K23" s="27">
        <f t="shared" si="4"/>
        <v>0</v>
      </c>
      <c r="L23" s="27">
        <f t="shared" si="4"/>
        <v>0</v>
      </c>
      <c r="M23" s="27">
        <f t="shared" si="4"/>
        <v>0</v>
      </c>
      <c r="N23" s="27">
        <f t="shared" si="4"/>
        <v>0</v>
      </c>
      <c r="O23" s="26">
        <f t="shared" si="3"/>
        <v>0</v>
      </c>
      <c r="P23" s="27">
        <f t="shared" ref="P23" si="5">SUM(P21:P22)</f>
        <v>100000</v>
      </c>
    </row>
    <row r="24" spans="1:16" ht="24" customHeight="1" x14ac:dyDescent="0.6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6" ht="24.95" customHeight="1" x14ac:dyDescent="0.6">
      <c r="A25" s="8" t="s">
        <v>60</v>
      </c>
      <c r="B25" s="9" t="s">
        <v>1</v>
      </c>
      <c r="C25" s="9" t="s">
        <v>1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1</v>
      </c>
    </row>
    <row r="26" spans="1:16" ht="24" customHeight="1" x14ac:dyDescent="0.6">
      <c r="A26" s="5" t="s">
        <v>69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6" ht="24" customHeight="1" x14ac:dyDescent="0.6">
      <c r="A27" s="121" t="s">
        <v>3</v>
      </c>
      <c r="B27" s="121" t="s">
        <v>33</v>
      </c>
      <c r="C27" s="123" t="s">
        <v>34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122" t="s">
        <v>35</v>
      </c>
      <c r="P27" s="122" t="s">
        <v>36</v>
      </c>
    </row>
    <row r="28" spans="1:16" ht="24" customHeight="1" x14ac:dyDescent="0.6">
      <c r="A28" s="121"/>
      <c r="B28" s="121"/>
      <c r="C28" s="15" t="s">
        <v>38</v>
      </c>
      <c r="D28" s="99" t="s">
        <v>76</v>
      </c>
      <c r="E28" s="99" t="s">
        <v>77</v>
      </c>
      <c r="F28" s="99" t="s">
        <v>78</v>
      </c>
      <c r="G28" s="99" t="s">
        <v>79</v>
      </c>
      <c r="H28" s="99" t="s">
        <v>80</v>
      </c>
      <c r="I28" s="99" t="s">
        <v>81</v>
      </c>
      <c r="J28" s="99" t="s">
        <v>82</v>
      </c>
      <c r="K28" s="99" t="s">
        <v>83</v>
      </c>
      <c r="L28" s="99" t="s">
        <v>84</v>
      </c>
      <c r="M28" s="99" t="s">
        <v>85</v>
      </c>
      <c r="N28" s="99" t="s">
        <v>86</v>
      </c>
      <c r="O28" s="122"/>
      <c r="P28" s="122"/>
    </row>
    <row r="29" spans="1:16" ht="24" customHeight="1" x14ac:dyDescent="0.6">
      <c r="A29" s="16" t="s">
        <v>10</v>
      </c>
      <c r="B29" s="26">
        <v>80000</v>
      </c>
      <c r="C29" s="26"/>
      <c r="D29" s="26">
        <v>55150</v>
      </c>
      <c r="E29" s="26"/>
      <c r="F29" s="26">
        <v>10550</v>
      </c>
      <c r="G29" s="26"/>
      <c r="H29" s="26"/>
      <c r="I29" s="26"/>
      <c r="J29" s="26"/>
      <c r="K29" s="26"/>
      <c r="L29" s="26"/>
      <c r="M29" s="26"/>
      <c r="N29" s="26"/>
      <c r="O29" s="26">
        <f>SUM(C29:N29)</f>
        <v>65700</v>
      </c>
      <c r="P29" s="24">
        <f>B29-O29</f>
        <v>14300</v>
      </c>
    </row>
    <row r="30" spans="1:16" ht="24" customHeight="1" x14ac:dyDescent="0.6">
      <c r="A30" s="16" t="s">
        <v>11</v>
      </c>
      <c r="B30" s="26">
        <v>592000</v>
      </c>
      <c r="C30" s="26">
        <v>20500</v>
      </c>
      <c r="D30" s="26">
        <v>20500</v>
      </c>
      <c r="E30" s="26">
        <v>139500</v>
      </c>
      <c r="F30" s="26">
        <v>160000</v>
      </c>
      <c r="G30" s="26"/>
      <c r="H30" s="26"/>
      <c r="I30" s="26"/>
      <c r="J30" s="26"/>
      <c r="K30" s="26"/>
      <c r="L30" s="26"/>
      <c r="M30" s="26"/>
      <c r="N30" s="26"/>
      <c r="O30" s="26">
        <f t="shared" ref="O30:O41" si="6">SUM(C30:N30)</f>
        <v>340500</v>
      </c>
      <c r="P30" s="24">
        <f t="shared" ref="P30:P58" si="7">B30-O30</f>
        <v>251500</v>
      </c>
    </row>
    <row r="31" spans="1:16" ht="24" customHeight="1" x14ac:dyDescent="0.6">
      <c r="A31" s="16" t="s">
        <v>12</v>
      </c>
      <c r="B31" s="26">
        <v>698600</v>
      </c>
      <c r="C31" s="26">
        <v>360857.5</v>
      </c>
      <c r="D31" s="26">
        <v>516015.90000000008</v>
      </c>
      <c r="E31" s="26">
        <v>123261.9</v>
      </c>
      <c r="F31" s="26">
        <v>210071.86</v>
      </c>
      <c r="G31" s="26"/>
      <c r="H31" s="26"/>
      <c r="I31" s="26"/>
      <c r="J31" s="26"/>
      <c r="K31" s="26"/>
      <c r="L31" s="26"/>
      <c r="M31" s="26"/>
      <c r="N31" s="26"/>
      <c r="O31" s="26">
        <f t="shared" si="6"/>
        <v>1210207.1600000001</v>
      </c>
      <c r="P31" s="24">
        <f t="shared" si="7"/>
        <v>-511607.16000000015</v>
      </c>
    </row>
    <row r="32" spans="1:16" ht="24" customHeight="1" x14ac:dyDescent="0.6">
      <c r="A32" s="16" t="s">
        <v>9</v>
      </c>
      <c r="B32" s="26">
        <v>50000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>
        <f t="shared" si="6"/>
        <v>0</v>
      </c>
      <c r="P32" s="24">
        <f t="shared" si="7"/>
        <v>50000</v>
      </c>
    </row>
    <row r="33" spans="1:16" ht="24" customHeight="1" x14ac:dyDescent="0.6">
      <c r="A33" s="16" t="s">
        <v>13</v>
      </c>
      <c r="B33" s="26">
        <v>50000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>
        <f t="shared" si="6"/>
        <v>0</v>
      </c>
      <c r="P33" s="24">
        <f t="shared" si="7"/>
        <v>50000</v>
      </c>
    </row>
    <row r="34" spans="1:16" ht="24" customHeight="1" x14ac:dyDescent="0.6">
      <c r="A34" s="16" t="s">
        <v>4</v>
      </c>
      <c r="B34" s="26">
        <v>30000</v>
      </c>
      <c r="C34" s="26"/>
      <c r="D34" s="26"/>
      <c r="E34" s="26"/>
      <c r="F34" s="26">
        <v>646.28</v>
      </c>
      <c r="G34" s="26"/>
      <c r="H34" s="26"/>
      <c r="I34" s="26"/>
      <c r="J34" s="26"/>
      <c r="K34" s="26"/>
      <c r="L34" s="26"/>
      <c r="M34" s="26"/>
      <c r="N34" s="26"/>
      <c r="O34" s="26">
        <f t="shared" si="6"/>
        <v>646.28</v>
      </c>
      <c r="P34" s="24">
        <f t="shared" si="7"/>
        <v>29353.72</v>
      </c>
    </row>
    <row r="35" spans="1:16" ht="24" customHeight="1" x14ac:dyDescent="0.6">
      <c r="A35" s="16" t="s">
        <v>14</v>
      </c>
      <c r="B35" s="26">
        <v>30000</v>
      </c>
      <c r="C35" s="26"/>
      <c r="D35" s="26">
        <v>10070</v>
      </c>
      <c r="E35" s="26">
        <v>16788.099999999999</v>
      </c>
      <c r="F35" s="26">
        <v>21301.1</v>
      </c>
      <c r="G35" s="26"/>
      <c r="H35" s="26"/>
      <c r="I35" s="26"/>
      <c r="J35" s="26"/>
      <c r="K35" s="26"/>
      <c r="L35" s="26"/>
      <c r="M35" s="26"/>
      <c r="N35" s="26"/>
      <c r="O35" s="26">
        <f t="shared" si="6"/>
        <v>48159.199999999997</v>
      </c>
      <c r="P35" s="24">
        <f t="shared" si="7"/>
        <v>-18159.199999999997</v>
      </c>
    </row>
    <row r="36" spans="1:16" ht="24" customHeight="1" x14ac:dyDescent="0.6">
      <c r="A36" s="16" t="s">
        <v>26</v>
      </c>
      <c r="B36" s="26">
        <v>20000</v>
      </c>
      <c r="C36" s="26">
        <v>1100</v>
      </c>
      <c r="D36" s="26">
        <v>5700</v>
      </c>
      <c r="E36" s="26">
        <v>3190</v>
      </c>
      <c r="F36" s="26">
        <v>5100</v>
      </c>
      <c r="G36" s="26"/>
      <c r="H36" s="26"/>
      <c r="I36" s="26"/>
      <c r="J36" s="26"/>
      <c r="K36" s="26"/>
      <c r="L36" s="26"/>
      <c r="M36" s="26"/>
      <c r="N36" s="26"/>
      <c r="O36" s="26">
        <f t="shared" si="6"/>
        <v>15090</v>
      </c>
      <c r="P36" s="24">
        <f t="shared" si="7"/>
        <v>4910</v>
      </c>
    </row>
    <row r="37" spans="1:16" ht="24" customHeight="1" x14ac:dyDescent="0.6">
      <c r="A37" s="16" t="s">
        <v>15</v>
      </c>
      <c r="B37" s="26">
        <v>7400000</v>
      </c>
      <c r="C37" s="26">
        <v>450509.8</v>
      </c>
      <c r="D37" s="26">
        <v>1045005.4599999998</v>
      </c>
      <c r="E37" s="26">
        <v>177360.59000000003</v>
      </c>
      <c r="F37" s="26">
        <v>648411.59</v>
      </c>
      <c r="G37" s="26"/>
      <c r="H37" s="26"/>
      <c r="I37" s="26"/>
      <c r="J37" s="26"/>
      <c r="K37" s="26"/>
      <c r="L37" s="26"/>
      <c r="M37" s="26"/>
      <c r="N37" s="26"/>
      <c r="O37" s="26">
        <f>SUM(C37:N37)</f>
        <v>2321287.44</v>
      </c>
      <c r="P37" s="24">
        <f t="shared" si="7"/>
        <v>5078712.5600000005</v>
      </c>
    </row>
    <row r="38" spans="1:16" ht="24" customHeight="1" x14ac:dyDescent="0.6">
      <c r="A38" s="16" t="s">
        <v>16</v>
      </c>
      <c r="B38" s="26">
        <v>50000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>
        <f t="shared" si="6"/>
        <v>0</v>
      </c>
      <c r="P38" s="24">
        <f t="shared" si="7"/>
        <v>50000</v>
      </c>
    </row>
    <row r="39" spans="1:16" ht="24" customHeight="1" x14ac:dyDescent="0.6">
      <c r="A39" s="16" t="s">
        <v>28</v>
      </c>
      <c r="B39" s="26">
        <v>6000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>
        <f t="shared" si="6"/>
        <v>0</v>
      </c>
      <c r="P39" s="24">
        <f t="shared" si="7"/>
        <v>6000</v>
      </c>
    </row>
    <row r="40" spans="1:16" ht="24" customHeight="1" x14ac:dyDescent="0.6">
      <c r="A40" s="16" t="s">
        <v>19</v>
      </c>
      <c r="B40" s="26">
        <v>40000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>
        <f t="shared" si="6"/>
        <v>0</v>
      </c>
      <c r="P40" s="24">
        <f t="shared" si="7"/>
        <v>40000</v>
      </c>
    </row>
    <row r="41" spans="1:16" ht="24" customHeight="1" x14ac:dyDescent="0.6">
      <c r="A41" s="16" t="s">
        <v>20</v>
      </c>
      <c r="B41" s="26">
        <v>80000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>
        <f t="shared" si="6"/>
        <v>0</v>
      </c>
      <c r="P41" s="24">
        <f t="shared" si="7"/>
        <v>80000</v>
      </c>
    </row>
    <row r="42" spans="1:16" ht="24" customHeight="1" x14ac:dyDescent="0.6">
      <c r="A42" s="16" t="s">
        <v>21</v>
      </c>
      <c r="B42" s="26">
        <v>285000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>
        <f>SUM(C42:N42)</f>
        <v>0</v>
      </c>
      <c r="P42" s="24">
        <f t="shared" si="7"/>
        <v>285000</v>
      </c>
    </row>
    <row r="43" spans="1:16" ht="24" customHeight="1" x14ac:dyDescent="0.6">
      <c r="A43" s="16" t="s">
        <v>23</v>
      </c>
      <c r="B43" s="26">
        <v>62800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>
        <f>SUM(C43:N43)</f>
        <v>0</v>
      </c>
      <c r="P43" s="24">
        <f t="shared" si="7"/>
        <v>62800</v>
      </c>
    </row>
    <row r="44" spans="1:16" ht="24" customHeight="1" x14ac:dyDescent="0.6">
      <c r="A44" s="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10"/>
    </row>
    <row r="45" spans="1:16" ht="24" customHeight="1" x14ac:dyDescent="0.6">
      <c r="A45" s="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10"/>
    </row>
    <row r="46" spans="1:16" ht="24" customHeight="1" x14ac:dyDescent="0.6">
      <c r="A46" s="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10"/>
    </row>
    <row r="47" spans="1:16" ht="24" customHeight="1" x14ac:dyDescent="0.6">
      <c r="A47" s="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10"/>
    </row>
    <row r="48" spans="1:16" ht="24" customHeight="1" x14ac:dyDescent="0.6">
      <c r="A48" s="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10"/>
    </row>
    <row r="49" spans="1:16" ht="24" customHeight="1" x14ac:dyDescent="0.6">
      <c r="A49" s="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10"/>
    </row>
    <row r="50" spans="1:16" ht="24" customHeight="1" x14ac:dyDescent="0.6">
      <c r="A50" s="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10"/>
    </row>
    <row r="51" spans="1:16" ht="24" customHeight="1" x14ac:dyDescent="0.6">
      <c r="A51" s="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10"/>
    </row>
    <row r="52" spans="1:16" ht="24" customHeight="1" x14ac:dyDescent="0.6">
      <c r="A52" s="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10"/>
    </row>
    <row r="53" spans="1:16" ht="24.95" customHeight="1" x14ac:dyDescent="0.6">
      <c r="A53" s="8" t="s">
        <v>60</v>
      </c>
      <c r="B53" s="9" t="s">
        <v>1</v>
      </c>
      <c r="C53" s="9" t="s">
        <v>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 t="s">
        <v>1</v>
      </c>
    </row>
    <row r="54" spans="1:16" ht="24" customHeight="1" x14ac:dyDescent="0.6">
      <c r="A54" s="5" t="s">
        <v>69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6" ht="24" customHeight="1" x14ac:dyDescent="0.6">
      <c r="A55" s="121" t="s">
        <v>3</v>
      </c>
      <c r="B55" s="121" t="s">
        <v>33</v>
      </c>
      <c r="C55" s="123" t="s">
        <v>34</v>
      </c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5"/>
      <c r="O55" s="122" t="s">
        <v>35</v>
      </c>
      <c r="P55" s="122" t="s">
        <v>36</v>
      </c>
    </row>
    <row r="56" spans="1:16" ht="24" customHeight="1" x14ac:dyDescent="0.6">
      <c r="A56" s="121"/>
      <c r="B56" s="121"/>
      <c r="C56" s="15" t="s">
        <v>38</v>
      </c>
      <c r="D56" s="99" t="s">
        <v>76</v>
      </c>
      <c r="E56" s="99" t="s">
        <v>77</v>
      </c>
      <c r="F56" s="99" t="s">
        <v>78</v>
      </c>
      <c r="G56" s="99" t="s">
        <v>79</v>
      </c>
      <c r="H56" s="99" t="s">
        <v>80</v>
      </c>
      <c r="I56" s="99" t="s">
        <v>81</v>
      </c>
      <c r="J56" s="99" t="s">
        <v>82</v>
      </c>
      <c r="K56" s="99" t="s">
        <v>83</v>
      </c>
      <c r="L56" s="99" t="s">
        <v>84</v>
      </c>
      <c r="M56" s="99" t="s">
        <v>85</v>
      </c>
      <c r="N56" s="99" t="s">
        <v>86</v>
      </c>
      <c r="O56" s="122"/>
      <c r="P56" s="122"/>
    </row>
    <row r="57" spans="1:16" ht="24" customHeight="1" x14ac:dyDescent="0.6">
      <c r="A57" s="16" t="s">
        <v>24</v>
      </c>
      <c r="B57" s="26">
        <v>272000</v>
      </c>
      <c r="C57" s="26"/>
      <c r="D57" s="26">
        <v>23968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>
        <f>SUM(C57:N57)</f>
        <v>23968</v>
      </c>
      <c r="P57" s="24">
        <f>B57-O57</f>
        <v>248032</v>
      </c>
    </row>
    <row r="58" spans="1:16" ht="24" customHeight="1" x14ac:dyDescent="0.6">
      <c r="A58" s="16" t="s">
        <v>25</v>
      </c>
      <c r="B58" s="26">
        <v>300000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>
        <f t="shared" ref="O58:O60" si="8">SUM(C58:N58)</f>
        <v>0</v>
      </c>
      <c r="P58" s="24">
        <f t="shared" si="7"/>
        <v>300000</v>
      </c>
    </row>
    <row r="59" spans="1:16" s="21" customFormat="1" ht="24" customHeight="1" x14ac:dyDescent="0.6">
      <c r="A59" s="22" t="s">
        <v>43</v>
      </c>
      <c r="B59" s="27">
        <v>10046400</v>
      </c>
      <c r="C59" s="27">
        <f>SUM(C29:C58)</f>
        <v>832967.3</v>
      </c>
      <c r="D59" s="27">
        <f t="shared" ref="D59:N59" si="9">SUM(D29:D58)</f>
        <v>1676409.3599999999</v>
      </c>
      <c r="E59" s="27">
        <f t="shared" si="9"/>
        <v>460100.59</v>
      </c>
      <c r="F59" s="27">
        <f t="shared" si="9"/>
        <v>1056080.83</v>
      </c>
      <c r="G59" s="27">
        <f t="shared" si="9"/>
        <v>0</v>
      </c>
      <c r="H59" s="27">
        <f t="shared" si="9"/>
        <v>0</v>
      </c>
      <c r="I59" s="27">
        <f t="shared" si="9"/>
        <v>0</v>
      </c>
      <c r="J59" s="27">
        <f t="shared" si="9"/>
        <v>0</v>
      </c>
      <c r="K59" s="27">
        <f t="shared" si="9"/>
        <v>0</v>
      </c>
      <c r="L59" s="27">
        <f t="shared" si="9"/>
        <v>0</v>
      </c>
      <c r="M59" s="27">
        <f t="shared" si="9"/>
        <v>0</v>
      </c>
      <c r="N59" s="27">
        <f t="shared" si="9"/>
        <v>0</v>
      </c>
      <c r="O59" s="27">
        <f t="shared" si="8"/>
        <v>4025558.08</v>
      </c>
      <c r="P59" s="27">
        <f t="shared" ref="P59" si="10">SUM(P29:P58)</f>
        <v>6020841.9199999999</v>
      </c>
    </row>
    <row r="60" spans="1:16" s="21" customFormat="1" ht="24" customHeight="1" x14ac:dyDescent="0.6">
      <c r="A60" s="18" t="s">
        <v>5</v>
      </c>
      <c r="B60" s="27">
        <v>15400000</v>
      </c>
      <c r="C60" s="27">
        <f>C15+C23+C59</f>
        <v>1189052.3</v>
      </c>
      <c r="D60" s="27">
        <f t="shared" ref="D60:N60" si="11">D15+D23+D59</f>
        <v>2031931.3599999999</v>
      </c>
      <c r="E60" s="27">
        <f t="shared" si="11"/>
        <v>815622.59000000008</v>
      </c>
      <c r="F60" s="27">
        <f t="shared" si="11"/>
        <v>1410915.83</v>
      </c>
      <c r="G60" s="27">
        <f t="shared" si="11"/>
        <v>0</v>
      </c>
      <c r="H60" s="27">
        <f t="shared" si="11"/>
        <v>0</v>
      </c>
      <c r="I60" s="27">
        <f t="shared" si="11"/>
        <v>0</v>
      </c>
      <c r="J60" s="27">
        <f t="shared" si="11"/>
        <v>0</v>
      </c>
      <c r="K60" s="27">
        <f t="shared" si="11"/>
        <v>0</v>
      </c>
      <c r="L60" s="27">
        <f t="shared" si="11"/>
        <v>0</v>
      </c>
      <c r="M60" s="27">
        <f t="shared" si="11"/>
        <v>0</v>
      </c>
      <c r="N60" s="27">
        <f t="shared" si="11"/>
        <v>0</v>
      </c>
      <c r="O60" s="27">
        <f t="shared" si="8"/>
        <v>5447522.0800000001</v>
      </c>
      <c r="P60" s="27">
        <f>P15+P23+P59</f>
        <v>9952477.9199999999</v>
      </c>
    </row>
    <row r="61" spans="1:16" ht="24" customHeight="1" x14ac:dyDescent="0.6"/>
    <row r="62" spans="1:16" ht="24" customHeight="1" x14ac:dyDescent="0.6"/>
  </sheetData>
  <mergeCells count="23">
    <mergeCell ref="A55:A56"/>
    <mergeCell ref="B55:B56"/>
    <mergeCell ref="O55:O56"/>
    <mergeCell ref="P55:P56"/>
    <mergeCell ref="A10:A11"/>
    <mergeCell ref="B10:B11"/>
    <mergeCell ref="O10:O11"/>
    <mergeCell ref="P10:P11"/>
    <mergeCell ref="A19:A20"/>
    <mergeCell ref="B19:B20"/>
    <mergeCell ref="O19:O20"/>
    <mergeCell ref="P19:P20"/>
    <mergeCell ref="C10:N10"/>
    <mergeCell ref="C19:N19"/>
    <mergeCell ref="C27:N27"/>
    <mergeCell ref="C55:N55"/>
    <mergeCell ref="A2:P2"/>
    <mergeCell ref="A3:P3"/>
    <mergeCell ref="A4:P4"/>
    <mergeCell ref="A27:A28"/>
    <mergeCell ref="B27:B28"/>
    <mergeCell ref="O27:O28"/>
    <mergeCell ref="P27:P28"/>
  </mergeCells>
  <pageMargins left="0.4" right="0.49" top="0.75" bottom="0.98389015748031505" header="0.5" footer="0.47"/>
  <pageSetup paperSize="9" scale="58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5"/>
  <sheetViews>
    <sheetView showGridLines="0" tabSelected="1" topLeftCell="A13" zoomScaleNormal="100" workbookViewId="0">
      <selection activeCell="S45" sqref="S45"/>
    </sheetView>
  </sheetViews>
  <sheetFormatPr defaultRowHeight="24.75" x14ac:dyDescent="0.6"/>
  <cols>
    <col min="1" max="1" width="48.28515625" style="7" customWidth="1"/>
    <col min="2" max="2" width="18" style="7" customWidth="1"/>
    <col min="3" max="3" width="17" style="7" customWidth="1"/>
    <col min="4" max="4" width="15.7109375" style="7" customWidth="1"/>
    <col min="5" max="5" width="14.7109375" style="7" customWidth="1"/>
    <col min="6" max="6" width="16.7109375" style="7" customWidth="1"/>
    <col min="7" max="7" width="7.7109375" style="7" hidden="1" customWidth="1"/>
    <col min="8" max="8" width="7.5703125" style="7" hidden="1" customWidth="1"/>
    <col min="9" max="9" width="8.28515625" style="7" hidden="1" customWidth="1"/>
    <col min="10" max="10" width="7.7109375" style="7" hidden="1" customWidth="1"/>
    <col min="11" max="12" width="7.5703125" style="7" hidden="1" customWidth="1"/>
    <col min="13" max="13" width="7.42578125" style="7" hidden="1" customWidth="1"/>
    <col min="14" max="14" width="7.5703125" style="7" hidden="1" customWidth="1"/>
    <col min="15" max="16" width="17.42578125" style="7" customWidth="1"/>
    <col min="17" max="16384" width="9.140625" style="7"/>
  </cols>
  <sheetData>
    <row r="2" spans="1:16" s="4" customFormat="1" ht="24.95" customHeight="1" x14ac:dyDescent="0.6">
      <c r="A2" s="119" t="s">
        <v>46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s="4" customFormat="1" ht="24.95" customHeight="1" x14ac:dyDescent="0.6">
      <c r="A3" s="120" t="s">
        <v>45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s="4" customFormat="1" ht="24.95" customHeight="1" x14ac:dyDescent="0.6">
      <c r="A4" s="119" t="s">
        <v>120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ht="24.95" customHeight="1" x14ac:dyDescent="0.6">
      <c r="A5" s="8" t="s">
        <v>63</v>
      </c>
      <c r="B5" s="9" t="s">
        <v>1</v>
      </c>
    </row>
    <row r="6" spans="1:16" s="4" customFormat="1" ht="24.95" customHeight="1" x14ac:dyDescent="0.6">
      <c r="A6" s="5" t="s">
        <v>58</v>
      </c>
    </row>
    <row r="7" spans="1:16" s="4" customFormat="1" ht="24.95" customHeight="1" x14ac:dyDescent="0.6">
      <c r="A7" s="5" t="s">
        <v>61</v>
      </c>
    </row>
    <row r="8" spans="1:16" s="4" customFormat="1" ht="24.95" customHeight="1" x14ac:dyDescent="0.6">
      <c r="A8" s="5" t="s">
        <v>62</v>
      </c>
    </row>
    <row r="9" spans="1:16" s="4" customFormat="1" ht="24.95" customHeight="1" x14ac:dyDescent="0.6">
      <c r="A9" s="5" t="s">
        <v>56</v>
      </c>
    </row>
    <row r="10" spans="1:16" ht="24" customHeight="1" x14ac:dyDescent="0.6">
      <c r="A10" s="121" t="s">
        <v>3</v>
      </c>
      <c r="B10" s="121" t="s">
        <v>33</v>
      </c>
      <c r="C10" s="123" t="s">
        <v>34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22" t="s">
        <v>35</v>
      </c>
      <c r="P10" s="122" t="s">
        <v>36</v>
      </c>
    </row>
    <row r="11" spans="1:16" ht="24" customHeight="1" x14ac:dyDescent="0.6">
      <c r="A11" s="121"/>
      <c r="B11" s="121"/>
      <c r="C11" s="15" t="s">
        <v>38</v>
      </c>
      <c r="D11" s="99" t="s">
        <v>76</v>
      </c>
      <c r="E11" s="99" t="s">
        <v>77</v>
      </c>
      <c r="F11" s="99" t="s">
        <v>78</v>
      </c>
      <c r="G11" s="99" t="s">
        <v>79</v>
      </c>
      <c r="H11" s="99" t="s">
        <v>80</v>
      </c>
      <c r="I11" s="99" t="s">
        <v>81</v>
      </c>
      <c r="J11" s="99" t="s">
        <v>82</v>
      </c>
      <c r="K11" s="99" t="s">
        <v>83</v>
      </c>
      <c r="L11" s="99" t="s">
        <v>84</v>
      </c>
      <c r="M11" s="99" t="s">
        <v>85</v>
      </c>
      <c r="N11" s="99" t="s">
        <v>86</v>
      </c>
      <c r="O11" s="122"/>
      <c r="P11" s="122"/>
    </row>
    <row r="12" spans="1:16" x14ac:dyDescent="0.6">
      <c r="A12" s="16" t="s">
        <v>6</v>
      </c>
      <c r="B12" s="26">
        <v>2912400</v>
      </c>
      <c r="C12" s="24">
        <v>208745</v>
      </c>
      <c r="D12" s="24">
        <v>208745</v>
      </c>
      <c r="E12" s="24">
        <v>208745</v>
      </c>
      <c r="F12" s="24">
        <v>208745</v>
      </c>
      <c r="G12" s="24"/>
      <c r="H12" s="24"/>
      <c r="I12" s="24"/>
      <c r="J12" s="24"/>
      <c r="K12" s="24"/>
      <c r="L12" s="24"/>
      <c r="M12" s="24"/>
      <c r="N12" s="24"/>
      <c r="O12" s="24">
        <f>SUM(C12:N12)</f>
        <v>834980</v>
      </c>
      <c r="P12" s="24">
        <f>B12-O12</f>
        <v>2077420</v>
      </c>
    </row>
    <row r="13" spans="1:16" x14ac:dyDescent="0.6">
      <c r="A13" s="16" t="s">
        <v>7</v>
      </c>
      <c r="B13" s="26">
        <v>157800</v>
      </c>
      <c r="C13" s="24">
        <v>4363</v>
      </c>
      <c r="D13" s="24">
        <v>4363</v>
      </c>
      <c r="E13" s="24">
        <v>4363</v>
      </c>
      <c r="F13" s="24">
        <v>4363</v>
      </c>
      <c r="G13" s="24"/>
      <c r="H13" s="24"/>
      <c r="I13" s="24"/>
      <c r="J13" s="24"/>
      <c r="K13" s="24"/>
      <c r="L13" s="24"/>
      <c r="M13" s="24"/>
      <c r="N13" s="24"/>
      <c r="O13" s="24">
        <f t="shared" ref="O13:O14" si="0">SUM(C13:N13)</f>
        <v>17452</v>
      </c>
      <c r="P13" s="24">
        <f t="shared" ref="P13:P14" si="1">B13-O13</f>
        <v>140348</v>
      </c>
    </row>
    <row r="14" spans="1:16" x14ac:dyDescent="0.6">
      <c r="A14" s="16" t="s">
        <v>4</v>
      </c>
      <c r="B14" s="26">
        <v>132600</v>
      </c>
      <c r="C14" s="24">
        <v>9300</v>
      </c>
      <c r="D14" s="24">
        <v>9300</v>
      </c>
      <c r="E14" s="24">
        <v>9300</v>
      </c>
      <c r="F14" s="24">
        <v>9300</v>
      </c>
      <c r="G14" s="24"/>
      <c r="H14" s="24"/>
      <c r="I14" s="24"/>
      <c r="J14" s="24"/>
      <c r="K14" s="24"/>
      <c r="L14" s="24"/>
      <c r="M14" s="24"/>
      <c r="N14" s="24"/>
      <c r="O14" s="24">
        <f t="shared" si="0"/>
        <v>37200</v>
      </c>
      <c r="P14" s="24">
        <f t="shared" si="1"/>
        <v>95400</v>
      </c>
    </row>
    <row r="15" spans="1:16" s="21" customFormat="1" x14ac:dyDescent="0.6">
      <c r="A15" s="22" t="s">
        <v>39</v>
      </c>
      <c r="B15" s="27">
        <v>3202800</v>
      </c>
      <c r="C15" s="25">
        <f>SUM(C12:C14)</f>
        <v>222408</v>
      </c>
      <c r="D15" s="25">
        <f t="shared" ref="D15:N15" si="2">SUM(D12:D14)</f>
        <v>222408</v>
      </c>
      <c r="E15" s="25">
        <f t="shared" si="2"/>
        <v>222408</v>
      </c>
      <c r="F15" s="25">
        <f t="shared" si="2"/>
        <v>222408</v>
      </c>
      <c r="G15" s="25">
        <f t="shared" si="2"/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25">
        <f t="shared" si="2"/>
        <v>0</v>
      </c>
      <c r="N15" s="25">
        <f t="shared" si="2"/>
        <v>0</v>
      </c>
      <c r="O15" s="24">
        <f>SUM(C15:N15)</f>
        <v>889632</v>
      </c>
      <c r="P15" s="25">
        <f t="shared" ref="P15" si="3">SUM(P12:P14)</f>
        <v>2313168</v>
      </c>
    </row>
    <row r="16" spans="1:16" ht="19.5" customHeight="1" x14ac:dyDescent="0.6">
      <c r="A16" s="13"/>
      <c r="B16" s="14"/>
    </row>
    <row r="17" spans="1:16" ht="24.95" customHeight="1" x14ac:dyDescent="0.6">
      <c r="A17" s="8" t="s">
        <v>63</v>
      </c>
      <c r="B17" s="9" t="s">
        <v>1</v>
      </c>
    </row>
    <row r="18" spans="1:16" x14ac:dyDescent="0.6">
      <c r="A18" s="13" t="s">
        <v>70</v>
      </c>
      <c r="B18" s="14"/>
    </row>
    <row r="19" spans="1:16" ht="24" customHeight="1" x14ac:dyDescent="0.6">
      <c r="A19" s="121" t="s">
        <v>3</v>
      </c>
      <c r="B19" s="121" t="s">
        <v>33</v>
      </c>
      <c r="C19" s="123" t="s">
        <v>34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O19" s="122" t="s">
        <v>35</v>
      </c>
      <c r="P19" s="122" t="s">
        <v>36</v>
      </c>
    </row>
    <row r="20" spans="1:16" ht="24" customHeight="1" x14ac:dyDescent="0.6">
      <c r="A20" s="121"/>
      <c r="B20" s="121"/>
      <c r="C20" s="15" t="s">
        <v>38</v>
      </c>
      <c r="D20" s="99" t="s">
        <v>76</v>
      </c>
      <c r="E20" s="99" t="s">
        <v>77</v>
      </c>
      <c r="F20" s="99" t="s">
        <v>78</v>
      </c>
      <c r="G20" s="99" t="s">
        <v>79</v>
      </c>
      <c r="H20" s="99" t="s">
        <v>80</v>
      </c>
      <c r="I20" s="99" t="s">
        <v>81</v>
      </c>
      <c r="J20" s="99" t="s">
        <v>82</v>
      </c>
      <c r="K20" s="99" t="s">
        <v>83</v>
      </c>
      <c r="L20" s="99" t="s">
        <v>84</v>
      </c>
      <c r="M20" s="99" t="s">
        <v>85</v>
      </c>
      <c r="N20" s="99" t="s">
        <v>86</v>
      </c>
      <c r="O20" s="122"/>
      <c r="P20" s="122"/>
    </row>
    <row r="21" spans="1:16" x14ac:dyDescent="0.6">
      <c r="A21" s="16" t="s">
        <v>8</v>
      </c>
      <c r="B21" s="26">
        <v>15000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>
        <f>SUM(C21:N21)</f>
        <v>0</v>
      </c>
      <c r="P21" s="24">
        <f>B21-O21</f>
        <v>15000</v>
      </c>
    </row>
    <row r="22" spans="1:16" x14ac:dyDescent="0.6">
      <c r="A22" s="16" t="s">
        <v>9</v>
      </c>
      <c r="B22" s="26">
        <v>70000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>
        <f t="shared" ref="O22:O23" si="4">SUM(C22:N22)</f>
        <v>0</v>
      </c>
      <c r="P22" s="24">
        <f>B22-O22</f>
        <v>70000</v>
      </c>
    </row>
    <row r="23" spans="1:16" s="21" customFormat="1" x14ac:dyDescent="0.6">
      <c r="A23" s="22" t="s">
        <v>40</v>
      </c>
      <c r="B23" s="27">
        <v>85000</v>
      </c>
      <c r="C23" s="25">
        <f>SUM(C21:C22)</f>
        <v>0</v>
      </c>
      <c r="D23" s="25">
        <f t="shared" ref="D23:N23" si="5">SUM(D21:D22)</f>
        <v>0</v>
      </c>
      <c r="E23" s="25">
        <f t="shared" si="5"/>
        <v>0</v>
      </c>
      <c r="F23" s="25">
        <f t="shared" si="5"/>
        <v>0</v>
      </c>
      <c r="G23" s="25">
        <f t="shared" si="5"/>
        <v>0</v>
      </c>
      <c r="H23" s="25">
        <f t="shared" si="5"/>
        <v>0</v>
      </c>
      <c r="I23" s="25">
        <f t="shared" si="5"/>
        <v>0</v>
      </c>
      <c r="J23" s="25">
        <f t="shared" si="5"/>
        <v>0</v>
      </c>
      <c r="K23" s="25">
        <f t="shared" si="5"/>
        <v>0</v>
      </c>
      <c r="L23" s="25">
        <f t="shared" si="5"/>
        <v>0</v>
      </c>
      <c r="M23" s="25">
        <f t="shared" si="5"/>
        <v>0</v>
      </c>
      <c r="N23" s="25">
        <f t="shared" si="5"/>
        <v>0</v>
      </c>
      <c r="O23" s="24">
        <f t="shared" si="4"/>
        <v>0</v>
      </c>
      <c r="P23" s="25">
        <f t="shared" ref="P23" si="6">SUM(P21:P22)</f>
        <v>85000</v>
      </c>
    </row>
    <row r="24" spans="1:16" x14ac:dyDescent="0.6">
      <c r="A24" s="13"/>
      <c r="B24" s="14"/>
    </row>
    <row r="25" spans="1:16" ht="24.95" customHeight="1" x14ac:dyDescent="0.6">
      <c r="A25" s="8" t="s">
        <v>63</v>
      </c>
      <c r="B25" s="9" t="s">
        <v>1</v>
      </c>
    </row>
    <row r="26" spans="1:16" x14ac:dyDescent="0.6">
      <c r="A26" s="13" t="s">
        <v>71</v>
      </c>
      <c r="B26" s="14"/>
    </row>
    <row r="27" spans="1:16" ht="24" customHeight="1" x14ac:dyDescent="0.6">
      <c r="A27" s="121" t="s">
        <v>3</v>
      </c>
      <c r="B27" s="121" t="s">
        <v>33</v>
      </c>
      <c r="C27" s="123" t="s">
        <v>34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122" t="s">
        <v>35</v>
      </c>
      <c r="P27" s="122" t="s">
        <v>36</v>
      </c>
    </row>
    <row r="28" spans="1:16" ht="24" customHeight="1" x14ac:dyDescent="0.6">
      <c r="A28" s="121"/>
      <c r="B28" s="121"/>
      <c r="C28" s="15" t="s">
        <v>38</v>
      </c>
      <c r="D28" s="99" t="s">
        <v>76</v>
      </c>
      <c r="E28" s="99" t="s">
        <v>77</v>
      </c>
      <c r="F28" s="99" t="s">
        <v>78</v>
      </c>
      <c r="G28" s="99" t="s">
        <v>79</v>
      </c>
      <c r="H28" s="99" t="s">
        <v>80</v>
      </c>
      <c r="I28" s="99" t="s">
        <v>81</v>
      </c>
      <c r="J28" s="99" t="s">
        <v>82</v>
      </c>
      <c r="K28" s="99" t="s">
        <v>83</v>
      </c>
      <c r="L28" s="99" t="s">
        <v>84</v>
      </c>
      <c r="M28" s="99" t="s">
        <v>85</v>
      </c>
      <c r="N28" s="99" t="s">
        <v>86</v>
      </c>
      <c r="O28" s="122"/>
      <c r="P28" s="122"/>
    </row>
    <row r="29" spans="1:16" x14ac:dyDescent="0.6">
      <c r="A29" s="16" t="s">
        <v>10</v>
      </c>
      <c r="B29" s="26">
        <v>50000</v>
      </c>
      <c r="C29" s="24"/>
      <c r="D29" s="24">
        <v>12550</v>
      </c>
      <c r="E29" s="24">
        <v>11850</v>
      </c>
      <c r="F29" s="24">
        <v>16200</v>
      </c>
      <c r="G29" s="24"/>
      <c r="H29" s="24"/>
      <c r="I29" s="24"/>
      <c r="J29" s="24"/>
      <c r="K29" s="24"/>
      <c r="L29" s="24"/>
      <c r="M29" s="24"/>
      <c r="N29" s="24"/>
      <c r="O29" s="24">
        <f>SUM(C29:N29)</f>
        <v>40600</v>
      </c>
      <c r="P29" s="24">
        <f>B29-O29</f>
        <v>9400</v>
      </c>
    </row>
    <row r="30" spans="1:16" x14ac:dyDescent="0.6">
      <c r="A30" s="16" t="s">
        <v>11</v>
      </c>
      <c r="B30" s="26">
        <v>592000</v>
      </c>
      <c r="C30" s="24">
        <v>104000</v>
      </c>
      <c r="D30" s="24">
        <v>5000</v>
      </c>
      <c r="E30" s="24">
        <v>25000</v>
      </c>
      <c r="F30" s="24">
        <v>30000</v>
      </c>
      <c r="G30" s="24"/>
      <c r="H30" s="24"/>
      <c r="I30" s="24"/>
      <c r="J30" s="24"/>
      <c r="K30" s="24"/>
      <c r="L30" s="24"/>
      <c r="M30" s="24"/>
      <c r="N30" s="24"/>
      <c r="O30" s="24">
        <f t="shared" ref="O30:O43" si="7">SUM(C30:N30)</f>
        <v>164000</v>
      </c>
      <c r="P30" s="24">
        <f t="shared" ref="P30:P62" si="8">B30-O30</f>
        <v>428000</v>
      </c>
    </row>
    <row r="31" spans="1:16" x14ac:dyDescent="0.6">
      <c r="A31" s="16" t="s">
        <v>119</v>
      </c>
      <c r="B31" s="26"/>
      <c r="C31" s="24">
        <v>24000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>
        <f t="shared" si="7"/>
        <v>24000</v>
      </c>
      <c r="P31" s="24">
        <f t="shared" ref="P31" si="9">B31-O31</f>
        <v>-24000</v>
      </c>
    </row>
    <row r="32" spans="1:16" x14ac:dyDescent="0.6">
      <c r="A32" s="16" t="s">
        <v>12</v>
      </c>
      <c r="B32" s="26">
        <v>1040000</v>
      </c>
      <c r="C32" s="24">
        <v>2700</v>
      </c>
      <c r="D32" s="24">
        <v>14560</v>
      </c>
      <c r="E32" s="24">
        <v>15060</v>
      </c>
      <c r="F32" s="24">
        <v>222607.5</v>
      </c>
      <c r="G32" s="24"/>
      <c r="H32" s="24"/>
      <c r="I32" s="24"/>
      <c r="J32" s="24"/>
      <c r="K32" s="24"/>
      <c r="L32" s="24"/>
      <c r="M32" s="24"/>
      <c r="N32" s="24"/>
      <c r="O32" s="24">
        <f t="shared" si="7"/>
        <v>254927.5</v>
      </c>
      <c r="P32" s="24">
        <f t="shared" si="8"/>
        <v>785072.5</v>
      </c>
    </row>
    <row r="33" spans="1:16" x14ac:dyDescent="0.6">
      <c r="A33" s="16" t="s">
        <v>9</v>
      </c>
      <c r="B33" s="26">
        <v>50000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>
        <f t="shared" si="7"/>
        <v>0</v>
      </c>
      <c r="P33" s="24">
        <f t="shared" si="8"/>
        <v>50000</v>
      </c>
    </row>
    <row r="34" spans="1:16" x14ac:dyDescent="0.6">
      <c r="A34" s="16" t="s">
        <v>13</v>
      </c>
      <c r="B34" s="26">
        <v>100000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>
        <f t="shared" si="7"/>
        <v>0</v>
      </c>
      <c r="P34" s="24">
        <f t="shared" si="8"/>
        <v>100000</v>
      </c>
    </row>
    <row r="35" spans="1:16" x14ac:dyDescent="0.6">
      <c r="A35" s="16" t="s">
        <v>4</v>
      </c>
      <c r="B35" s="26">
        <v>10000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>
        <f t="shared" si="7"/>
        <v>0</v>
      </c>
      <c r="P35" s="24">
        <f t="shared" si="8"/>
        <v>10000</v>
      </c>
    </row>
    <row r="36" spans="1:16" x14ac:dyDescent="0.6">
      <c r="A36" s="16" t="s">
        <v>14</v>
      </c>
      <c r="B36" s="26">
        <v>100000</v>
      </c>
      <c r="C36" s="24"/>
      <c r="D36" s="24">
        <v>5008.04</v>
      </c>
      <c r="E36" s="24">
        <v>4107.83</v>
      </c>
      <c r="F36" s="24">
        <v>4107.83</v>
      </c>
      <c r="G36" s="24"/>
      <c r="H36" s="24"/>
      <c r="I36" s="24"/>
      <c r="J36" s="24"/>
      <c r="K36" s="24"/>
      <c r="L36" s="24"/>
      <c r="M36" s="24"/>
      <c r="N36" s="24"/>
      <c r="O36" s="24">
        <f t="shared" si="7"/>
        <v>13223.699999999999</v>
      </c>
      <c r="P36" s="24">
        <f t="shared" si="8"/>
        <v>86776.3</v>
      </c>
    </row>
    <row r="37" spans="1:16" x14ac:dyDescent="0.6">
      <c r="A37" s="16" t="s">
        <v>26</v>
      </c>
      <c r="B37" s="26">
        <v>50000</v>
      </c>
      <c r="C37" s="24"/>
      <c r="D37" s="24"/>
      <c r="E37" s="24">
        <v>400</v>
      </c>
      <c r="F37" s="24">
        <v>700</v>
      </c>
      <c r="G37" s="24"/>
      <c r="H37" s="24"/>
      <c r="I37" s="24"/>
      <c r="J37" s="24"/>
      <c r="K37" s="24"/>
      <c r="L37" s="24"/>
      <c r="M37" s="24"/>
      <c r="N37" s="24"/>
      <c r="O37" s="24">
        <f t="shared" si="7"/>
        <v>1100</v>
      </c>
      <c r="P37" s="24">
        <f t="shared" si="8"/>
        <v>48900</v>
      </c>
    </row>
    <row r="38" spans="1:16" x14ac:dyDescent="0.6">
      <c r="A38" s="16" t="s">
        <v>31</v>
      </c>
      <c r="B38" s="26">
        <v>50000</v>
      </c>
      <c r="C38" s="24">
        <v>9320</v>
      </c>
      <c r="D38" s="24">
        <v>9320</v>
      </c>
      <c r="E38" s="24"/>
      <c r="F38" s="24">
        <v>11080</v>
      </c>
      <c r="G38" s="24"/>
      <c r="H38" s="24"/>
      <c r="I38" s="24"/>
      <c r="J38" s="24"/>
      <c r="K38" s="24"/>
      <c r="L38" s="24"/>
      <c r="M38" s="24"/>
      <c r="N38" s="24"/>
      <c r="O38" s="24">
        <f t="shared" si="7"/>
        <v>29720</v>
      </c>
      <c r="P38" s="24">
        <f t="shared" si="8"/>
        <v>20280</v>
      </c>
    </row>
    <row r="39" spans="1:16" x14ac:dyDescent="0.6">
      <c r="A39" s="16" t="s">
        <v>15</v>
      </c>
      <c r="B39" s="26">
        <v>250000</v>
      </c>
      <c r="C39" s="24">
        <v>21625</v>
      </c>
      <c r="D39" s="24">
        <v>69700</v>
      </c>
      <c r="E39" s="24">
        <v>144495</v>
      </c>
      <c r="F39" s="24">
        <v>144495</v>
      </c>
      <c r="G39" s="24"/>
      <c r="H39" s="24"/>
      <c r="I39" s="24"/>
      <c r="J39" s="24"/>
      <c r="K39" s="24"/>
      <c r="L39" s="24"/>
      <c r="M39" s="24"/>
      <c r="N39" s="24"/>
      <c r="O39" s="24">
        <f t="shared" si="7"/>
        <v>380315</v>
      </c>
      <c r="P39" s="24">
        <f t="shared" si="8"/>
        <v>-130315</v>
      </c>
    </row>
    <row r="40" spans="1:16" x14ac:dyDescent="0.6">
      <c r="A40" s="16" t="s">
        <v>16</v>
      </c>
      <c r="B40" s="26">
        <v>55000</v>
      </c>
      <c r="C40" s="24"/>
      <c r="D40" s="24">
        <v>160.5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>
        <f t="shared" si="7"/>
        <v>160.5</v>
      </c>
      <c r="P40" s="24">
        <f t="shared" si="8"/>
        <v>54839.5</v>
      </c>
    </row>
    <row r="41" spans="1:16" x14ac:dyDescent="0.6">
      <c r="A41" s="16" t="s">
        <v>17</v>
      </c>
      <c r="B41" s="26">
        <v>10000</v>
      </c>
      <c r="C41" s="24"/>
      <c r="D41" s="24">
        <v>2992</v>
      </c>
      <c r="E41" s="24">
        <v>1496</v>
      </c>
      <c r="F41" s="24">
        <v>1496</v>
      </c>
      <c r="G41" s="24"/>
      <c r="H41" s="24"/>
      <c r="I41" s="24"/>
      <c r="J41" s="24"/>
      <c r="K41" s="24"/>
      <c r="L41" s="24"/>
      <c r="M41" s="24"/>
      <c r="N41" s="24"/>
      <c r="O41" s="24">
        <f t="shared" si="7"/>
        <v>5984</v>
      </c>
      <c r="P41" s="24">
        <f t="shared" si="8"/>
        <v>4016</v>
      </c>
    </row>
    <row r="42" spans="1:16" x14ac:dyDescent="0.6">
      <c r="A42" s="16" t="s">
        <v>28</v>
      </c>
      <c r="B42" s="26">
        <v>5100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>
        <f t="shared" si="7"/>
        <v>0</v>
      </c>
      <c r="P42" s="24">
        <f t="shared" si="8"/>
        <v>5100</v>
      </c>
    </row>
    <row r="43" spans="1:16" x14ac:dyDescent="0.6">
      <c r="A43" s="16" t="s">
        <v>19</v>
      </c>
      <c r="B43" s="26">
        <v>36000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>
        <f t="shared" si="7"/>
        <v>0</v>
      </c>
      <c r="P43" s="24">
        <f t="shared" si="8"/>
        <v>36000</v>
      </c>
    </row>
    <row r="44" spans="1:16" x14ac:dyDescent="0.6">
      <c r="A44" s="9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1:16" x14ac:dyDescent="0.6">
      <c r="A45" s="9"/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</row>
    <row r="46" spans="1:16" x14ac:dyDescent="0.6">
      <c r="A46" s="9"/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1:16" x14ac:dyDescent="0.6">
      <c r="A47" s="9"/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</row>
    <row r="48" spans="1:16" x14ac:dyDescent="0.6">
      <c r="A48" s="9"/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1:16" x14ac:dyDescent="0.6">
      <c r="A49" s="9"/>
      <c r="B49" s="109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1:16" x14ac:dyDescent="0.6">
      <c r="A50" s="9"/>
      <c r="B50" s="109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</row>
    <row r="51" spans="1:16" x14ac:dyDescent="0.6">
      <c r="A51" s="9"/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x14ac:dyDescent="0.6">
      <c r="A52" s="9"/>
      <c r="B52" s="109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</row>
    <row r="53" spans="1:16" ht="24.95" customHeight="1" x14ac:dyDescent="0.6">
      <c r="A53" s="8" t="s">
        <v>63</v>
      </c>
      <c r="B53" s="9" t="s">
        <v>1</v>
      </c>
    </row>
    <row r="54" spans="1:16" x14ac:dyDescent="0.6">
      <c r="A54" s="13" t="s">
        <v>71</v>
      </c>
      <c r="B54" s="14"/>
    </row>
    <row r="55" spans="1:16" ht="24" customHeight="1" x14ac:dyDescent="0.6">
      <c r="A55" s="121" t="s">
        <v>3</v>
      </c>
      <c r="B55" s="121" t="s">
        <v>33</v>
      </c>
      <c r="C55" s="123" t="s">
        <v>34</v>
      </c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5"/>
      <c r="O55" s="122" t="s">
        <v>35</v>
      </c>
      <c r="P55" s="122" t="s">
        <v>36</v>
      </c>
    </row>
    <row r="56" spans="1:16" ht="24" customHeight="1" x14ac:dyDescent="0.6">
      <c r="A56" s="121"/>
      <c r="B56" s="121"/>
      <c r="C56" s="15" t="s">
        <v>38</v>
      </c>
      <c r="D56" s="99" t="s">
        <v>76</v>
      </c>
      <c r="E56" s="99" t="s">
        <v>77</v>
      </c>
      <c r="F56" s="99" t="s">
        <v>78</v>
      </c>
      <c r="G56" s="99" t="s">
        <v>79</v>
      </c>
      <c r="H56" s="99" t="s">
        <v>80</v>
      </c>
      <c r="I56" s="99" t="s">
        <v>81</v>
      </c>
      <c r="J56" s="99" t="s">
        <v>82</v>
      </c>
      <c r="K56" s="99" t="s">
        <v>83</v>
      </c>
      <c r="L56" s="99" t="s">
        <v>84</v>
      </c>
      <c r="M56" s="99" t="s">
        <v>85</v>
      </c>
      <c r="N56" s="99" t="s">
        <v>86</v>
      </c>
      <c r="O56" s="122"/>
      <c r="P56" s="122"/>
    </row>
    <row r="57" spans="1:16" x14ac:dyDescent="0.6">
      <c r="A57" s="16" t="s">
        <v>20</v>
      </c>
      <c r="B57" s="26">
        <v>60000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>
        <f t="shared" ref="O57:O65" si="10">SUM(C57:N57)</f>
        <v>0</v>
      </c>
      <c r="P57" s="24">
        <f t="shared" si="8"/>
        <v>60000</v>
      </c>
    </row>
    <row r="58" spans="1:16" x14ac:dyDescent="0.6">
      <c r="A58" s="16" t="s">
        <v>21</v>
      </c>
      <c r="B58" s="26">
        <v>149500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>
        <f t="shared" si="10"/>
        <v>0</v>
      </c>
      <c r="P58" s="24">
        <f t="shared" si="8"/>
        <v>149500</v>
      </c>
    </row>
    <row r="59" spans="1:16" x14ac:dyDescent="0.6">
      <c r="A59" s="16" t="s">
        <v>22</v>
      </c>
      <c r="B59" s="26">
        <v>60000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>
        <f t="shared" si="10"/>
        <v>0</v>
      </c>
      <c r="P59" s="24">
        <f t="shared" si="8"/>
        <v>60000</v>
      </c>
    </row>
    <row r="60" spans="1:16" x14ac:dyDescent="0.6">
      <c r="A60" s="16" t="s">
        <v>23</v>
      </c>
      <c r="B60" s="26">
        <v>191700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>
        <f t="shared" si="10"/>
        <v>0</v>
      </c>
      <c r="P60" s="24">
        <f t="shared" si="8"/>
        <v>191700</v>
      </c>
    </row>
    <row r="61" spans="1:16" x14ac:dyDescent="0.6">
      <c r="A61" s="16" t="s">
        <v>24</v>
      </c>
      <c r="B61" s="26">
        <v>522500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>
        <f t="shared" si="10"/>
        <v>0</v>
      </c>
      <c r="P61" s="24">
        <f t="shared" si="8"/>
        <v>522500</v>
      </c>
    </row>
    <row r="62" spans="1:16" x14ac:dyDescent="0.6">
      <c r="A62" s="16" t="s">
        <v>25</v>
      </c>
      <c r="B62" s="26">
        <v>1000000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f t="shared" si="10"/>
        <v>0</v>
      </c>
      <c r="P62" s="24">
        <f t="shared" si="8"/>
        <v>1000000</v>
      </c>
    </row>
    <row r="63" spans="1:16" s="21" customFormat="1" x14ac:dyDescent="0.6">
      <c r="A63" s="22" t="s">
        <v>44</v>
      </c>
      <c r="B63" s="27">
        <v>4381800</v>
      </c>
      <c r="C63" s="25">
        <f>SUM(C29:C62)</f>
        <v>161645</v>
      </c>
      <c r="D63" s="25">
        <f t="shared" ref="D63:N63" si="11">SUM(D29:D62)</f>
        <v>119290.54000000001</v>
      </c>
      <c r="E63" s="25">
        <f t="shared" si="11"/>
        <v>202408.83000000002</v>
      </c>
      <c r="F63" s="25">
        <f t="shared" si="11"/>
        <v>430686.33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11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25">
        <f t="shared" si="10"/>
        <v>914030.70000000007</v>
      </c>
      <c r="P63" s="25">
        <f t="shared" ref="P63" si="12">SUM(P29:P62)</f>
        <v>3467769.3</v>
      </c>
    </row>
    <row r="64" spans="1:16" s="21" customFormat="1" x14ac:dyDescent="0.6">
      <c r="A64" s="18" t="s">
        <v>5</v>
      </c>
      <c r="B64" s="27">
        <v>7669600</v>
      </c>
      <c r="C64" s="25">
        <f>C15+C23+C63</f>
        <v>384053</v>
      </c>
      <c r="D64" s="25">
        <f t="shared" ref="D64:N64" si="13">D15+D23+D63</f>
        <v>341698.54000000004</v>
      </c>
      <c r="E64" s="25">
        <f t="shared" si="13"/>
        <v>424816.83</v>
      </c>
      <c r="F64" s="25">
        <f t="shared" si="13"/>
        <v>653094.33000000007</v>
      </c>
      <c r="G64" s="25">
        <f t="shared" si="13"/>
        <v>0</v>
      </c>
      <c r="H64" s="25">
        <f t="shared" si="13"/>
        <v>0</v>
      </c>
      <c r="I64" s="25">
        <f t="shared" si="13"/>
        <v>0</v>
      </c>
      <c r="J64" s="25">
        <f t="shared" si="13"/>
        <v>0</v>
      </c>
      <c r="K64" s="25">
        <f t="shared" si="13"/>
        <v>0</v>
      </c>
      <c r="L64" s="25">
        <f t="shared" si="13"/>
        <v>0</v>
      </c>
      <c r="M64" s="25">
        <f t="shared" si="13"/>
        <v>0</v>
      </c>
      <c r="N64" s="25">
        <f t="shared" si="13"/>
        <v>0</v>
      </c>
      <c r="O64" s="25">
        <f t="shared" si="10"/>
        <v>1803662.7000000002</v>
      </c>
      <c r="P64" s="25">
        <f>P15+P23+P63</f>
        <v>5865937.2999999998</v>
      </c>
    </row>
    <row r="65" spans="1:16" s="21" customFormat="1" x14ac:dyDescent="0.6">
      <c r="A65" s="18" t="s">
        <v>32</v>
      </c>
      <c r="B65" s="27">
        <v>170518300</v>
      </c>
      <c r="C65" s="25">
        <f>'40100'!C14+'40102'!C62+'40110'!C63+'40114'!C60+'40117'!C64</f>
        <v>4350743.03</v>
      </c>
      <c r="D65" s="25">
        <f>'40100'!D14+'40102'!D62+'40110'!D63+'40114'!D60+'40117'!D64</f>
        <v>6465466.6100000003</v>
      </c>
      <c r="E65" s="25">
        <f>'40100'!E14+'40102'!E62+'40110'!E63+'40114'!E60+'40117'!E64</f>
        <v>5105163.17</v>
      </c>
      <c r="F65" s="25">
        <f>'40100'!F14+'40102'!F62+'40110'!F63+'40114'!F60+'40117'!F64</f>
        <v>7303823.8200000003</v>
      </c>
      <c r="G65" s="25">
        <f>'40100'!G14+'40102'!G62+'40110'!G63+'40114'!G60+'40117'!G64</f>
        <v>0</v>
      </c>
      <c r="H65" s="25">
        <f>'40100'!H14+'40102'!H62+'40110'!H63+'40114'!H60+'40117'!H64</f>
        <v>0</v>
      </c>
      <c r="I65" s="25">
        <f>'40100'!I14+'40102'!I62+'40110'!I63+'40114'!I60+'40117'!I64</f>
        <v>0</v>
      </c>
      <c r="J65" s="25">
        <f>'40100'!J14+'40102'!J62+'40110'!J63+'40114'!J60+'40117'!J64</f>
        <v>0</v>
      </c>
      <c r="K65" s="25">
        <f>'40100'!K14+'40102'!K62+'40110'!K63+'40114'!K60+'40117'!K64</f>
        <v>0</v>
      </c>
      <c r="L65" s="25">
        <f>'40100'!L14+'40102'!L62+'40110'!L63+'40114'!L60+'40117'!L64</f>
        <v>0</v>
      </c>
      <c r="M65" s="25">
        <f>'40100'!M14+'40102'!M62+'40110'!M63+'40114'!M60+'40117'!M64</f>
        <v>0</v>
      </c>
      <c r="N65" s="25">
        <f>'40100'!N14+'40102'!N62+'40110'!N63+'40114'!N60+'40117'!N64</f>
        <v>0</v>
      </c>
      <c r="O65" s="25">
        <f t="shared" si="10"/>
        <v>23225196.630000003</v>
      </c>
      <c r="P65" s="25">
        <f>'40100'!P14+'40102'!P62+'40110'!P63+'40114'!P60+'40117'!P64</f>
        <v>147293103.37</v>
      </c>
    </row>
  </sheetData>
  <mergeCells count="23">
    <mergeCell ref="A55:A56"/>
    <mergeCell ref="B55:B56"/>
    <mergeCell ref="O55:O56"/>
    <mergeCell ref="P55:P56"/>
    <mergeCell ref="A10:A11"/>
    <mergeCell ref="B10:B11"/>
    <mergeCell ref="O10:O11"/>
    <mergeCell ref="P10:P11"/>
    <mergeCell ref="A19:A20"/>
    <mergeCell ref="B19:B20"/>
    <mergeCell ref="O19:O20"/>
    <mergeCell ref="P19:P20"/>
    <mergeCell ref="C10:N10"/>
    <mergeCell ref="C19:N19"/>
    <mergeCell ref="C27:N27"/>
    <mergeCell ref="C55:N55"/>
    <mergeCell ref="A2:P2"/>
    <mergeCell ref="A3:P3"/>
    <mergeCell ref="A4:P4"/>
    <mergeCell ref="A27:A28"/>
    <mergeCell ref="B27:B28"/>
    <mergeCell ref="O27:O28"/>
    <mergeCell ref="P27:P28"/>
  </mergeCells>
  <pageMargins left="0.3" right="0.3" top="0.75" bottom="0.98389015748031505" header="0.5" footer="0.47"/>
  <pageSetup paperSize="9" scale="5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1.ประเภทงบประมาณ</vt:lpstr>
      <vt:lpstr>2.โครงการกิจกรรม</vt:lpstr>
      <vt:lpstr>40100</vt:lpstr>
      <vt:lpstr>40102</vt:lpstr>
      <vt:lpstr>40110</vt:lpstr>
      <vt:lpstr>40114</vt:lpstr>
      <vt:lpstr>40117</vt:lpstr>
      <vt:lpstr>'1.ประเภทงบประมาณ'!Print_Area</vt:lpstr>
      <vt:lpstr>'2.โครงการกิจกรรม'!Print_Area</vt:lpstr>
      <vt:lpstr>'40100'!Print_Area</vt:lpstr>
      <vt:lpstr>'40102'!Print_Area</vt:lpstr>
      <vt:lpstr>'40110'!Print_Area</vt:lpstr>
      <vt:lpstr>'40114'!Print_Area</vt:lpstr>
      <vt:lpstr>'40117'!Print_Area</vt:lpstr>
      <vt:lpstr>'1.ประเภทงบประมาณ'!Print_Titles</vt:lpstr>
      <vt:lpstr>'40100'!Print_Titles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2025-01-28T07:02:37Z</cp:lastPrinted>
  <dcterms:created xsi:type="dcterms:W3CDTF">2024-10-29T04:15:52Z</dcterms:created>
  <dcterms:modified xsi:type="dcterms:W3CDTF">2025-01-28T07:03:36Z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